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bridge\Výsledky\"/>
    </mc:Choice>
  </mc:AlternateContent>
  <bookViews>
    <workbookView xWindow="120" yWindow="105" windowWidth="19020" windowHeight="11895"/>
  </bookViews>
  <sheets>
    <sheet name="Vyhodnocení" sheetId="1" r:id="rId1"/>
    <sheet name="Tabulka" sheetId="4" r:id="rId2"/>
    <sheet name="Převody" sheetId="2" r:id="rId3"/>
    <sheet name="Tiskopis" sheetId="3" r:id="rId4"/>
  </sheets>
  <calcPr calcId="162913"/>
</workbook>
</file>

<file path=xl/calcChain.xml><?xml version="1.0" encoding="utf-8"?>
<calcChain xmlns="http://schemas.openxmlformats.org/spreadsheetml/2006/main">
  <c r="P4" i="4" l="1" a="1"/>
  <c r="P5" i="4" s="1"/>
  <c r="P7" i="4" l="1"/>
  <c r="P6" i="4"/>
  <c r="P4" i="4"/>
  <c r="H13" i="4" l="1"/>
  <c r="A2" i="4"/>
  <c r="E1" i="4"/>
  <c r="M1" i="4" s="1"/>
  <c r="D1" i="4"/>
  <c r="L1" i="4" s="1"/>
  <c r="C1" i="4"/>
  <c r="K1" i="4" s="1"/>
  <c r="B1" i="4"/>
  <c r="M39" i="1"/>
  <c r="O39" i="1" s="1"/>
  <c r="L39" i="1"/>
  <c r="M38" i="1"/>
  <c r="O38" i="1" s="1"/>
  <c r="L38" i="1"/>
  <c r="M37" i="1"/>
  <c r="L37" i="1"/>
  <c r="N37" i="1" s="1"/>
  <c r="M36" i="1"/>
  <c r="O36" i="1" s="1"/>
  <c r="L36" i="1"/>
  <c r="N36" i="1" s="1"/>
  <c r="M33" i="1"/>
  <c r="O33" i="1" s="1"/>
  <c r="L33" i="1"/>
  <c r="M32" i="1"/>
  <c r="L32" i="1"/>
  <c r="N32" i="1" s="1"/>
  <c r="M31" i="1"/>
  <c r="O31" i="1" s="1"/>
  <c r="L31" i="1"/>
  <c r="M30" i="1"/>
  <c r="L30" i="1"/>
  <c r="M27" i="1"/>
  <c r="L27" i="1"/>
  <c r="N27" i="1" s="1"/>
  <c r="M26" i="1"/>
  <c r="O26" i="1" s="1"/>
  <c r="L26" i="1"/>
  <c r="M25" i="1"/>
  <c r="O25" i="1" s="1"/>
  <c r="L25" i="1"/>
  <c r="N25" i="1" s="1"/>
  <c r="M24" i="1"/>
  <c r="O24" i="1" s="1"/>
  <c r="L24" i="1"/>
  <c r="N24" i="1" s="1"/>
  <c r="M21" i="1"/>
  <c r="O21" i="1" s="1"/>
  <c r="L21" i="1"/>
  <c r="M20" i="1"/>
  <c r="L20" i="1"/>
  <c r="N20" i="1" s="1"/>
  <c r="M19" i="1"/>
  <c r="L19" i="1"/>
  <c r="M18" i="1"/>
  <c r="O18" i="1" s="1"/>
  <c r="L18" i="1"/>
  <c r="N18" i="1" s="1"/>
  <c r="L12" i="1"/>
  <c r="N12" i="1" s="1"/>
  <c r="D12" i="2"/>
  <c r="F10" i="2"/>
  <c r="D13" i="2"/>
  <c r="E13" i="2" s="1"/>
  <c r="E12" i="2"/>
  <c r="B28" i="2"/>
  <c r="L13" i="1"/>
  <c r="M13" i="1"/>
  <c r="L14" i="1"/>
  <c r="N14" i="1" s="1"/>
  <c r="M14" i="1"/>
  <c r="L15" i="1"/>
  <c r="N15" i="1" s="1"/>
  <c r="M15" i="1"/>
  <c r="O15" i="1" s="1"/>
  <c r="M12" i="1"/>
  <c r="O12" i="1" s="1"/>
  <c r="L7" i="1"/>
  <c r="N7" i="1" s="1"/>
  <c r="L8" i="1"/>
  <c r="N8" i="1" s="1"/>
  <c r="L9" i="1"/>
  <c r="N9" i="1" s="1"/>
  <c r="M7" i="1"/>
  <c r="M8" i="1"/>
  <c r="O8" i="1" s="1"/>
  <c r="M9" i="1"/>
  <c r="O9" i="1" s="1"/>
  <c r="M6" i="1"/>
  <c r="O6" i="1" s="1"/>
  <c r="L6" i="1"/>
  <c r="N6" i="1" s="1"/>
  <c r="P13" i="1" l="1"/>
  <c r="J1" i="4"/>
  <c r="Q4" i="4" a="1"/>
  <c r="P39" i="1"/>
  <c r="P31" i="1"/>
  <c r="P33" i="1"/>
  <c r="Q20" i="1"/>
  <c r="Q14" i="1"/>
  <c r="P7" i="1"/>
  <c r="Q37" i="1"/>
  <c r="P37" i="1"/>
  <c r="P38" i="1"/>
  <c r="N39" i="1"/>
  <c r="O37" i="1"/>
  <c r="O40" i="1" s="1"/>
  <c r="Q39" i="1"/>
  <c r="N31" i="1"/>
  <c r="P30" i="1"/>
  <c r="Q27" i="1"/>
  <c r="P26" i="1"/>
  <c r="P24" i="1"/>
  <c r="Q25" i="1"/>
  <c r="N26" i="1"/>
  <c r="N28" i="1" s="1"/>
  <c r="O27" i="1"/>
  <c r="O28" i="1" s="1"/>
  <c r="P21" i="1"/>
  <c r="Q19" i="1"/>
  <c r="O20" i="1"/>
  <c r="P20" i="1"/>
  <c r="P19" i="1"/>
  <c r="Q18" i="1"/>
  <c r="N19" i="1"/>
  <c r="O19" i="1"/>
  <c r="P18" i="1"/>
  <c r="Q21" i="1"/>
  <c r="N21" i="1"/>
  <c r="N33" i="1"/>
  <c r="Q30" i="1"/>
  <c r="Q31" i="1"/>
  <c r="Q32" i="1"/>
  <c r="Q13" i="1"/>
  <c r="Q15" i="1"/>
  <c r="P15" i="1"/>
  <c r="P12" i="1"/>
  <c r="Q12" i="1"/>
  <c r="N13" i="1"/>
  <c r="N16" i="1" s="1"/>
  <c r="O14" i="1"/>
  <c r="P14" i="1"/>
  <c r="O13" i="1"/>
  <c r="Q36" i="1"/>
  <c r="Q38" i="1"/>
  <c r="P36" i="1"/>
  <c r="N38" i="1"/>
  <c r="P32" i="1"/>
  <c r="O30" i="1"/>
  <c r="O32" i="1"/>
  <c r="Q33" i="1"/>
  <c r="N30" i="1"/>
  <c r="P25" i="1"/>
  <c r="P27" i="1"/>
  <c r="Q24" i="1"/>
  <c r="Q26" i="1"/>
  <c r="O7" i="1"/>
  <c r="O10" i="1" s="1"/>
  <c r="N10" i="1"/>
  <c r="P6" i="1"/>
  <c r="Q9" i="1"/>
  <c r="P8" i="1"/>
  <c r="Q8" i="1"/>
  <c r="P9" i="1"/>
  <c r="Q7" i="1"/>
  <c r="Q6" i="1"/>
  <c r="Q5" i="4" l="1"/>
  <c r="V5" i="4" s="1"/>
  <c r="Q4" i="4"/>
  <c r="V4" i="4" s="1"/>
  <c r="Q6" i="4"/>
  <c r="V6" i="4" s="1"/>
  <c r="Q7" i="4"/>
  <c r="V7" i="4" s="1"/>
  <c r="P40" i="1"/>
  <c r="R36" i="1" s="1"/>
  <c r="B8" i="4" s="1"/>
  <c r="Q16" i="1"/>
  <c r="T12" i="1" s="1"/>
  <c r="D4" i="4" s="1"/>
  <c r="O22" i="1"/>
  <c r="P34" i="1"/>
  <c r="U30" i="1" s="1"/>
  <c r="E7" i="4" s="1"/>
  <c r="R7" i="1"/>
  <c r="N40" i="1"/>
  <c r="R37" i="1" s="1"/>
  <c r="J8" i="4" s="1"/>
  <c r="Q40" i="1"/>
  <c r="O34" i="1"/>
  <c r="Q28" i="1"/>
  <c r="T24" i="1" s="1"/>
  <c r="D6" i="4" s="1"/>
  <c r="P28" i="1"/>
  <c r="U24" i="1" s="1"/>
  <c r="E6" i="4" s="1"/>
  <c r="R25" i="1"/>
  <c r="J6" i="4" s="1"/>
  <c r="N22" i="1"/>
  <c r="P22" i="1"/>
  <c r="S18" i="1" s="1"/>
  <c r="C5" i="4" s="1"/>
  <c r="Q22" i="1"/>
  <c r="N34" i="1"/>
  <c r="Q34" i="1"/>
  <c r="O16" i="1"/>
  <c r="R13" i="1" s="1"/>
  <c r="J4" i="4" s="1"/>
  <c r="P16" i="1"/>
  <c r="P10" i="1"/>
  <c r="Q10" i="1"/>
  <c r="R31" i="1" l="1"/>
  <c r="J7" i="4" s="1"/>
  <c r="T36" i="1"/>
  <c r="D8" i="4" s="1"/>
  <c r="U12" i="1"/>
  <c r="E4" i="4" s="1"/>
  <c r="R30" i="1"/>
  <c r="B7" i="4" s="1"/>
  <c r="S24" i="1"/>
  <c r="C6" i="4" s="1"/>
  <c r="R19" i="1"/>
  <c r="J5" i="4" s="1"/>
  <c r="S7" i="1"/>
  <c r="K3" i="4" s="1"/>
  <c r="J3" i="4"/>
  <c r="R40" i="1"/>
  <c r="T7" i="1"/>
  <c r="L3" i="4" s="1"/>
  <c r="U36" i="1"/>
  <c r="S36" i="1"/>
  <c r="S37" i="1"/>
  <c r="T37" i="1"/>
  <c r="R24" i="1"/>
  <c r="S25" i="1"/>
  <c r="U25" i="1"/>
  <c r="M6" i="4" s="1"/>
  <c r="R18" i="1"/>
  <c r="T18" i="1"/>
  <c r="D5" i="4" s="1"/>
  <c r="U18" i="1"/>
  <c r="E5" i="4" s="1"/>
  <c r="T30" i="1"/>
  <c r="D7" i="4" s="1"/>
  <c r="S30" i="1"/>
  <c r="C7" i="4" s="1"/>
  <c r="T13" i="1"/>
  <c r="S13" i="1"/>
  <c r="K4" i="4" s="1"/>
  <c r="R12" i="1"/>
  <c r="S12" i="1"/>
  <c r="C4" i="4" s="1"/>
  <c r="R6" i="1"/>
  <c r="T6" i="1"/>
  <c r="D3" i="4" s="1"/>
  <c r="S6" i="1"/>
  <c r="U6" i="1"/>
  <c r="E3" i="4" s="1"/>
  <c r="U31" i="1" l="1"/>
  <c r="U34" i="1" s="1"/>
  <c r="S31" i="1"/>
  <c r="T31" i="1" s="1"/>
  <c r="L7" i="4" s="1"/>
  <c r="X4" i="4"/>
  <c r="U28" i="1"/>
  <c r="R34" i="1"/>
  <c r="J14" i="4"/>
  <c r="B12" i="4" s="1"/>
  <c r="U7" i="1"/>
  <c r="M3" i="4" s="1"/>
  <c r="T19" i="1"/>
  <c r="U19" i="1" s="1"/>
  <c r="M5" i="4" s="1"/>
  <c r="X7" i="4" s="1"/>
  <c r="S19" i="1"/>
  <c r="K5" i="4" s="1"/>
  <c r="E8" i="4"/>
  <c r="S40" i="1"/>
  <c r="C8" i="4"/>
  <c r="U37" i="1"/>
  <c r="M8" i="4" s="1"/>
  <c r="K8" i="4"/>
  <c r="T40" i="1"/>
  <c r="L8" i="4"/>
  <c r="H7" i="4"/>
  <c r="R28" i="1"/>
  <c r="B6" i="4"/>
  <c r="H6" i="4" s="1"/>
  <c r="T25" i="1"/>
  <c r="K6" i="4"/>
  <c r="R22" i="1"/>
  <c r="B5" i="4"/>
  <c r="U13" i="1"/>
  <c r="L4" i="4"/>
  <c r="X6" i="4" s="1"/>
  <c r="R16" i="1"/>
  <c r="B4" i="4"/>
  <c r="H4" i="4" s="1"/>
  <c r="S10" i="1"/>
  <c r="C3" i="4"/>
  <c r="Y5" i="4" s="1"/>
  <c r="R10" i="1"/>
  <c r="B3" i="4"/>
  <c r="S16" i="1"/>
  <c r="S28" i="1"/>
  <c r="T16" i="1"/>
  <c r="T10" i="1"/>
  <c r="S34" i="1" l="1"/>
  <c r="K7" i="4"/>
  <c r="W5" i="4" s="1"/>
  <c r="M7" i="4"/>
  <c r="Y7" i="4" s="1"/>
  <c r="Z5" i="4"/>
  <c r="T34" i="1"/>
  <c r="Z4" i="4"/>
  <c r="Z6" i="4"/>
  <c r="H5" i="4"/>
  <c r="Y4" i="4"/>
  <c r="L5" i="4"/>
  <c r="S22" i="1"/>
  <c r="T22" i="1"/>
  <c r="U10" i="1"/>
  <c r="U22" i="1"/>
  <c r="R41" i="1"/>
  <c r="R42" i="1" s="1"/>
  <c r="H8" i="4"/>
  <c r="U40" i="1"/>
  <c r="K14" i="4"/>
  <c r="C12" i="4" s="1"/>
  <c r="C14" i="4" s="1"/>
  <c r="C16" i="4" s="1"/>
  <c r="T28" i="1"/>
  <c r="L6" i="4"/>
  <c r="U16" i="1"/>
  <c r="M4" i="4"/>
  <c r="H3" i="4"/>
  <c r="B14" i="4"/>
  <c r="S41" i="1" l="1"/>
  <c r="S42" i="1" s="1"/>
  <c r="U12" i="4"/>
  <c r="U24" i="4" s="1"/>
  <c r="AA5" i="4"/>
  <c r="M14" i="4"/>
  <c r="E12" i="4" s="1"/>
  <c r="E14" i="4" s="1"/>
  <c r="E16" i="4" s="1"/>
  <c r="W7" i="4"/>
  <c r="U11" i="4"/>
  <c r="U23" i="4" s="1"/>
  <c r="AA4" i="4"/>
  <c r="W6" i="4"/>
  <c r="L14" i="4"/>
  <c r="D12" i="4" s="1"/>
  <c r="D14" i="4" s="1"/>
  <c r="D16" i="4" s="1"/>
  <c r="U41" i="1"/>
  <c r="U42" i="1" s="1"/>
  <c r="T41" i="1"/>
  <c r="T42" i="1" s="1"/>
  <c r="B16" i="4"/>
  <c r="B15" i="4" l="1"/>
  <c r="AA7" i="4"/>
  <c r="U14" i="4"/>
  <c r="U26" i="4" s="1"/>
  <c r="U13" i="4"/>
  <c r="U25" i="4" s="1"/>
  <c r="AA6" i="4"/>
  <c r="E15" i="4"/>
  <c r="C15" i="4"/>
  <c r="D15" i="4"/>
  <c r="R4" i="4" a="1"/>
  <c r="S4" i="4" a="1"/>
  <c r="H14" i="4"/>
  <c r="H16" i="4" s="1"/>
  <c r="U43" i="1"/>
  <c r="R43" i="1"/>
  <c r="T43" i="1"/>
  <c r="S43" i="1"/>
  <c r="O4" i="4" l="1" a="1"/>
  <c r="O4" i="4" s="1"/>
  <c r="R7" i="4"/>
  <c r="R5" i="4"/>
  <c r="R6" i="4"/>
  <c r="R4" i="4"/>
  <c r="S7" i="4"/>
  <c r="S6" i="4"/>
  <c r="S5" i="4"/>
  <c r="S4" i="4"/>
  <c r="O11" i="4" l="1"/>
  <c r="O6" i="4"/>
  <c r="O13" i="4" s="1"/>
  <c r="O7" i="4"/>
  <c r="O14" i="4" s="1"/>
  <c r="O5" i="4"/>
  <c r="O12" i="4" s="1"/>
</calcChain>
</file>

<file path=xl/sharedStrings.xml><?xml version="1.0" encoding="utf-8"?>
<sst xmlns="http://schemas.openxmlformats.org/spreadsheetml/2006/main" count="323" uniqueCount="95">
  <si>
    <t>rozdání</t>
  </si>
  <si>
    <t>Záv.</t>
  </si>
  <si>
    <t>Hrál</t>
  </si>
  <si>
    <t>Výsl.</t>
  </si>
  <si>
    <t>NS</t>
  </si>
  <si>
    <t>EW</t>
  </si>
  <si>
    <t>Body pro páry</t>
  </si>
  <si>
    <t>1+3</t>
  </si>
  <si>
    <t>2+4</t>
  </si>
  <si>
    <t>IMP</t>
  </si>
  <si>
    <t>Top</t>
  </si>
  <si>
    <t>1 3</t>
  </si>
  <si>
    <t>2 4</t>
  </si>
  <si>
    <t>Body</t>
  </si>
  <si>
    <t>1. stůl</t>
  </si>
  <si>
    <t>2. stůl</t>
  </si>
  <si>
    <t>Vítězné body pro páry</t>
  </si>
  <si>
    <t>1. sestava</t>
  </si>
  <si>
    <t>mezisoučet</t>
  </si>
  <si>
    <t>2. sestava</t>
  </si>
  <si>
    <t>1+2</t>
  </si>
  <si>
    <t>3+4</t>
  </si>
  <si>
    <t>1 2</t>
  </si>
  <si>
    <t>3 4</t>
  </si>
  <si>
    <t>3. sestava</t>
  </si>
  <si>
    <t>4. sestava</t>
  </si>
  <si>
    <t>5. sestava</t>
  </si>
  <si>
    <t>6. sestava</t>
  </si>
  <si>
    <t>1+4</t>
  </si>
  <si>
    <t>2+3</t>
  </si>
  <si>
    <t>1 4</t>
  </si>
  <si>
    <t>2 3</t>
  </si>
  <si>
    <t>Datum:</t>
  </si>
  <si>
    <t>Převod na impy</t>
  </si>
  <si>
    <t>Převod VP</t>
  </si>
  <si>
    <t>Rozdíl</t>
  </si>
  <si>
    <t>V</t>
  </si>
  <si>
    <t>P</t>
  </si>
  <si>
    <t>Body celkem</t>
  </si>
  <si>
    <t>Pořadí</t>
  </si>
  <si>
    <t>Páry</t>
  </si>
  <si>
    <t>Turnaj:</t>
  </si>
  <si>
    <t>%</t>
  </si>
  <si>
    <t>ČP</t>
  </si>
  <si>
    <t>Jména</t>
  </si>
  <si>
    <t>a)</t>
  </si>
  <si>
    <t>b)</t>
  </si>
  <si>
    <t>c)</t>
  </si>
  <si>
    <t>d)</t>
  </si>
  <si>
    <t>×</t>
  </si>
  <si>
    <t>celkem</t>
  </si>
  <si>
    <r>
      <t xml:space="preserve"> ***   Pro načtení turnaje na web se musí </t>
    </r>
    <r>
      <rPr>
        <b/>
        <sz val="14"/>
        <rFont val="Calibri"/>
        <family val="2"/>
        <charset val="238"/>
        <scheme val="minor"/>
      </rPr>
      <t>výsledková tabulka</t>
    </r>
    <r>
      <rPr>
        <sz val="14"/>
        <rFont val="Calibri"/>
        <family val="2"/>
        <charset val="238"/>
        <scheme val="minor"/>
      </rPr>
      <t xml:space="preserve"> </t>
    </r>
    <r>
      <rPr>
        <b/>
        <sz val="14"/>
        <rFont val="Calibri"/>
        <family val="2"/>
        <charset val="238"/>
        <scheme val="minor"/>
      </rPr>
      <t>seřadit</t>
    </r>
    <r>
      <rPr>
        <sz val="14"/>
        <rFont val="Calibri"/>
        <family val="2"/>
        <charset val="238"/>
        <scheme val="minor"/>
      </rPr>
      <t xml:space="preserve"> dle pořadí, tabulka </t>
    </r>
    <r>
      <rPr>
        <b/>
        <sz val="14"/>
        <rFont val="Calibri"/>
        <family val="2"/>
        <charset val="238"/>
        <scheme val="minor"/>
      </rPr>
      <t xml:space="preserve">N×N nemusí </t>
    </r>
    <r>
      <rPr>
        <sz val="14"/>
        <rFont val="Calibri"/>
        <family val="2"/>
        <charset val="238"/>
        <scheme val="minor"/>
      </rPr>
      <t xml:space="preserve">   ***</t>
    </r>
  </si>
  <si>
    <t>Načtení turnaje</t>
  </si>
  <si>
    <t>Načtení tabulky N×N</t>
  </si>
  <si>
    <t>(zkopírovat O12-O14, vložit hodnoty na O23 a pak seřadit)</t>
  </si>
  <si>
    <t>1 NT</t>
  </si>
  <si>
    <t>2 NT</t>
  </si>
  <si>
    <t>3 NT</t>
  </si>
  <si>
    <t>S</t>
  </si>
  <si>
    <t>+1</t>
  </si>
  <si>
    <t>+2</t>
  </si>
  <si>
    <t>+4</t>
  </si>
  <si>
    <t>N</t>
  </si>
  <si>
    <t>=</t>
  </si>
  <si>
    <t>7 S</t>
  </si>
  <si>
    <t>W</t>
  </si>
  <si>
    <t>4 P</t>
  </si>
  <si>
    <t>3 P</t>
  </si>
  <si>
    <t>-1</t>
  </si>
  <si>
    <t>PASS</t>
  </si>
  <si>
    <t>E</t>
  </si>
  <si>
    <t>3 K</t>
  </si>
  <si>
    <t>1 S</t>
  </si>
  <si>
    <t>-2</t>
  </si>
  <si>
    <t>2 P</t>
  </si>
  <si>
    <t>4 S</t>
  </si>
  <si>
    <t>3 S</t>
  </si>
  <si>
    <t>2 S</t>
  </si>
  <si>
    <t>6 S</t>
  </si>
  <si>
    <t>2 T</t>
  </si>
  <si>
    <t>1 P</t>
  </si>
  <si>
    <t>3P</t>
  </si>
  <si>
    <t>100</t>
  </si>
  <si>
    <t>4 K</t>
  </si>
  <si>
    <t>Mráz Petřík</t>
  </si>
  <si>
    <t>Pszczolka Stareček</t>
  </si>
  <si>
    <t>Kaleta Žák</t>
  </si>
  <si>
    <t>-3</t>
  </si>
  <si>
    <t>3</t>
  </si>
  <si>
    <t>3. 2 Mráz Petřík 45 46,875 *</t>
  </si>
  <si>
    <t>2. 3 Pszczolka Stareček 49 51,042 *</t>
  </si>
  <si>
    <t>4. 4 Kaleta Žák 43 44,792 *</t>
  </si>
  <si>
    <t>Výsledky párového turnaje BK Havířov ze dne 17.12.19 *</t>
  </si>
  <si>
    <t>Kunert Tomáš</t>
  </si>
  <si>
    <t>1. 1 Kunert Tomáš 55 57,292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</si>
</sst>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8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1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0" fontId="1" fillId="0" borderId="1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textRotation="90"/>
    </xf>
    <xf numFmtId="14" fontId="0" fillId="0" borderId="0" xfId="0" applyNumberFormat="1" applyAlignment="1">
      <alignment horizontal="center"/>
    </xf>
    <xf numFmtId="2" fontId="0" fillId="0" borderId="0" xfId="0" applyNumberFormat="1"/>
    <xf numFmtId="0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4" borderId="0" xfId="0" applyFill="1"/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0" fillId="4" borderId="0" xfId="0" applyFill="1" applyAlignment="1">
      <alignment horizontal="left"/>
    </xf>
    <xf numFmtId="0" fontId="0" fillId="0" borderId="0" xfId="0" applyFill="1"/>
    <xf numFmtId="0" fontId="4" fillId="0" borderId="0" xfId="0" applyFont="1" applyAlignment="1">
      <alignment horizontal="center"/>
    </xf>
    <xf numFmtId="0" fontId="0" fillId="0" borderId="6" xfId="0" applyBorder="1"/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" xfId="0" applyBorder="1"/>
    <xf numFmtId="0" fontId="0" fillId="0" borderId="12" xfId="0" applyFill="1" applyBorder="1" applyAlignment="1">
      <alignment horizontal="left"/>
    </xf>
    <xf numFmtId="0" fontId="0" fillId="0" borderId="12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7" xfId="0" applyNumberFormat="1" applyBorder="1"/>
    <xf numFmtId="0" fontId="0" fillId="0" borderId="4" xfId="0" applyBorder="1" applyAlignment="1">
      <alignment horizontal="center"/>
    </xf>
    <xf numFmtId="0" fontId="0" fillId="0" borderId="12" xfId="0" applyBorder="1" applyAlignment="1">
      <alignment horizontal="center"/>
    </xf>
    <xf numFmtId="2" fontId="0" fillId="0" borderId="5" xfId="0" applyNumberFormat="1" applyBorder="1"/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12" xfId="0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textRotation="90"/>
    </xf>
    <xf numFmtId="0" fontId="3" fillId="0" borderId="9" xfId="0" applyFont="1" applyBorder="1" applyAlignment="1">
      <alignment horizontal="center" vertical="center" textRotation="90"/>
    </xf>
    <xf numFmtId="0" fontId="3" fillId="0" borderId="10" xfId="0" applyFont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5" borderId="1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right" vertical="center" indent="2"/>
    </xf>
    <xf numFmtId="0" fontId="6" fillId="0" borderId="11" xfId="0" applyFont="1" applyBorder="1" applyAlignment="1">
      <alignment horizontal="right" vertical="center" indent="2"/>
    </xf>
    <xf numFmtId="0" fontId="6" fillId="0" borderId="3" xfId="0" applyFont="1" applyBorder="1" applyAlignment="1">
      <alignment horizontal="right" vertical="center" indent="2"/>
    </xf>
    <xf numFmtId="0" fontId="6" fillId="0" borderId="6" xfId="0" applyFont="1" applyBorder="1" applyAlignment="1">
      <alignment horizontal="right" vertical="center" indent="2"/>
    </xf>
    <xf numFmtId="0" fontId="6" fillId="0" borderId="0" xfId="0" applyFont="1" applyBorder="1" applyAlignment="1">
      <alignment horizontal="right" vertical="center" indent="2"/>
    </xf>
    <xf numFmtId="0" fontId="6" fillId="0" borderId="7" xfId="0" applyFont="1" applyBorder="1" applyAlignment="1">
      <alignment horizontal="right" vertical="center" indent="2"/>
    </xf>
    <xf numFmtId="0" fontId="6" fillId="0" borderId="1" xfId="0" applyFont="1" applyBorder="1" applyAlignment="1">
      <alignment horizontal="right" vertical="center" indent="2"/>
    </xf>
    <xf numFmtId="0" fontId="0" fillId="0" borderId="1" xfId="0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2">
    <cellStyle name="Normální" xfId="0" builtinId="0"/>
    <cellStyle name="Procent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3"/>
  <sheetViews>
    <sheetView tabSelected="1" zoomScaleNormal="100" zoomScalePageLayoutView="30" workbookViewId="0">
      <selection activeCell="B42" sqref="B42:E42"/>
    </sheetView>
  </sheetViews>
  <sheetFormatPr defaultRowHeight="15.75" x14ac:dyDescent="0.25"/>
  <cols>
    <col min="1" max="1" width="7.7109375" style="5" customWidth="1"/>
    <col min="2" max="2" width="11.7109375" style="5" customWidth="1"/>
    <col min="3" max="4" width="7.7109375" style="5" customWidth="1"/>
    <col min="5" max="6" width="8.7109375" style="5" customWidth="1"/>
    <col min="7" max="7" width="11.7109375" style="5" customWidth="1"/>
    <col min="8" max="9" width="7.7109375" style="5" customWidth="1"/>
    <col min="10" max="11" width="8.7109375" style="5" customWidth="1"/>
    <col min="12" max="13" width="11.7109375" style="5" customWidth="1"/>
    <col min="14" max="17" width="7.7109375" style="5" customWidth="1"/>
    <col min="18" max="21" width="8.7109375" style="5" customWidth="1"/>
    <col min="22" max="16384" width="9.140625" style="2"/>
  </cols>
  <sheetData>
    <row r="1" spans="1:21" ht="39.950000000000003" customHeight="1" x14ac:dyDescent="0.25">
      <c r="A1" s="67" t="s">
        <v>41</v>
      </c>
      <c r="B1" s="6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78" t="s">
        <v>32</v>
      </c>
      <c r="Q1" s="78"/>
      <c r="R1" s="69">
        <v>43816</v>
      </c>
      <c r="S1" s="70"/>
      <c r="T1" s="70"/>
      <c r="U1" s="70"/>
    </row>
    <row r="2" spans="1:21" ht="30" customHeight="1" x14ac:dyDescent="0.25">
      <c r="A2" s="64" t="s">
        <v>0</v>
      </c>
      <c r="B2" s="52" t="s">
        <v>14</v>
      </c>
      <c r="C2" s="52"/>
      <c r="D2" s="52"/>
      <c r="E2" s="52"/>
      <c r="F2" s="52"/>
      <c r="G2" s="52" t="s">
        <v>15</v>
      </c>
      <c r="H2" s="52"/>
      <c r="I2" s="52"/>
      <c r="J2" s="52"/>
      <c r="K2" s="52"/>
      <c r="L2" s="58" t="s">
        <v>6</v>
      </c>
      <c r="M2" s="59"/>
      <c r="N2" s="58" t="s">
        <v>9</v>
      </c>
      <c r="O2" s="59"/>
      <c r="P2" s="58" t="s">
        <v>10</v>
      </c>
      <c r="Q2" s="59"/>
      <c r="R2" s="56" t="s">
        <v>16</v>
      </c>
      <c r="S2" s="56"/>
      <c r="T2" s="56"/>
      <c r="U2" s="56"/>
    </row>
    <row r="3" spans="1:21" ht="30" customHeight="1" x14ac:dyDescent="0.25">
      <c r="A3" s="65"/>
      <c r="B3" s="51" t="s">
        <v>1</v>
      </c>
      <c r="C3" s="51" t="s">
        <v>2</v>
      </c>
      <c r="D3" s="51" t="s">
        <v>3</v>
      </c>
      <c r="E3" s="52" t="s">
        <v>13</v>
      </c>
      <c r="F3" s="52"/>
      <c r="G3" s="51" t="s">
        <v>1</v>
      </c>
      <c r="H3" s="51" t="s">
        <v>2</v>
      </c>
      <c r="I3" s="51" t="s">
        <v>3</v>
      </c>
      <c r="J3" s="52" t="s">
        <v>13</v>
      </c>
      <c r="K3" s="52"/>
      <c r="L3" s="60"/>
      <c r="M3" s="61"/>
      <c r="N3" s="60"/>
      <c r="O3" s="61"/>
      <c r="P3" s="60"/>
      <c r="Q3" s="61"/>
      <c r="R3" s="56"/>
      <c r="S3" s="56"/>
      <c r="T3" s="56"/>
      <c r="U3" s="56"/>
    </row>
    <row r="4" spans="1:21" ht="30" customHeight="1" x14ac:dyDescent="0.25">
      <c r="A4" s="66"/>
      <c r="B4" s="51"/>
      <c r="C4" s="51"/>
      <c r="D4" s="51"/>
      <c r="E4" s="6" t="s">
        <v>4</v>
      </c>
      <c r="F4" s="6" t="s">
        <v>5</v>
      </c>
      <c r="G4" s="51"/>
      <c r="H4" s="51"/>
      <c r="I4" s="51"/>
      <c r="J4" s="6" t="s">
        <v>4</v>
      </c>
      <c r="K4" s="6" t="s">
        <v>5</v>
      </c>
      <c r="L4" s="62"/>
      <c r="M4" s="63"/>
      <c r="N4" s="62"/>
      <c r="O4" s="63"/>
      <c r="P4" s="62"/>
      <c r="Q4" s="63"/>
      <c r="R4" s="6">
        <v>1</v>
      </c>
      <c r="S4" s="6">
        <v>2</v>
      </c>
      <c r="T4" s="6">
        <v>3</v>
      </c>
      <c r="U4" s="6">
        <v>4</v>
      </c>
    </row>
    <row r="5" spans="1:21" ht="30" customHeight="1" x14ac:dyDescent="0.25">
      <c r="A5" s="54" t="s">
        <v>17</v>
      </c>
      <c r="B5" s="54"/>
      <c r="C5" s="54"/>
      <c r="D5" s="54"/>
      <c r="E5" s="10">
        <v>1</v>
      </c>
      <c r="F5" s="10">
        <v>4</v>
      </c>
      <c r="G5" s="57"/>
      <c r="H5" s="57"/>
      <c r="I5" s="57"/>
      <c r="J5" s="10">
        <v>2</v>
      </c>
      <c r="K5" s="10">
        <v>3</v>
      </c>
      <c r="L5" s="10" t="s">
        <v>7</v>
      </c>
      <c r="M5" s="10" t="s">
        <v>8</v>
      </c>
      <c r="N5" s="10" t="s">
        <v>11</v>
      </c>
      <c r="O5" s="10" t="s">
        <v>12</v>
      </c>
      <c r="P5" s="11" t="s">
        <v>11</v>
      </c>
      <c r="Q5" s="10" t="s">
        <v>12</v>
      </c>
      <c r="R5" s="53"/>
      <c r="S5" s="53"/>
      <c r="T5" s="53"/>
      <c r="U5" s="53"/>
    </row>
    <row r="6" spans="1:21" ht="39.950000000000003" customHeight="1" x14ac:dyDescent="0.25">
      <c r="A6" s="1">
        <v>1</v>
      </c>
      <c r="B6" s="1" t="s">
        <v>55</v>
      </c>
      <c r="C6" s="1" t="s">
        <v>58</v>
      </c>
      <c r="D6" s="83" t="s">
        <v>59</v>
      </c>
      <c r="E6" s="1">
        <v>120</v>
      </c>
      <c r="F6" s="1"/>
      <c r="G6" s="83" t="s">
        <v>55</v>
      </c>
      <c r="H6" s="83" t="s">
        <v>58</v>
      </c>
      <c r="I6" s="83" t="s">
        <v>73</v>
      </c>
      <c r="J6" s="1"/>
      <c r="K6" s="1">
        <v>100</v>
      </c>
      <c r="L6" s="1">
        <f>E6+K6-(J6+F6)</f>
        <v>220</v>
      </c>
      <c r="M6" s="1">
        <f>J6+F6-(E6+K6)</f>
        <v>-220</v>
      </c>
      <c r="N6" s="1">
        <f>IF(L6&lt;0,0,VLOOKUP(L6,Převody!A2:B26,2,TRUE))</f>
        <v>6</v>
      </c>
      <c r="O6" s="1">
        <f>IF(M6&lt;0,0,VLOOKUP(M6,Převody!A2:B26,2,TRUE))</f>
        <v>0</v>
      </c>
      <c r="P6" s="1">
        <f>IF(L6&gt;M6,2,IF(L6=M6,1,0))</f>
        <v>2</v>
      </c>
      <c r="Q6" s="1">
        <f>IF(M6&gt;L6,2,IF(M6=L6,1,0))</f>
        <v>0</v>
      </c>
      <c r="R6" s="1">
        <f>P10</f>
        <v>8</v>
      </c>
      <c r="S6" s="1">
        <f>Q10</f>
        <v>0</v>
      </c>
      <c r="T6" s="1">
        <f>P10</f>
        <v>8</v>
      </c>
      <c r="U6" s="1">
        <f>Q10</f>
        <v>0</v>
      </c>
    </row>
    <row r="7" spans="1:21" ht="39.950000000000003" customHeight="1" x14ac:dyDescent="0.25">
      <c r="A7" s="1">
        <v>2</v>
      </c>
      <c r="B7" s="1" t="s">
        <v>57</v>
      </c>
      <c r="C7" s="1" t="s">
        <v>58</v>
      </c>
      <c r="D7" s="83" t="s">
        <v>59</v>
      </c>
      <c r="E7" s="1">
        <v>630</v>
      </c>
      <c r="F7" s="1"/>
      <c r="G7" s="83" t="s">
        <v>57</v>
      </c>
      <c r="H7" s="83" t="s">
        <v>58</v>
      </c>
      <c r="I7" s="83" t="s">
        <v>63</v>
      </c>
      <c r="J7" s="1">
        <v>600</v>
      </c>
      <c r="K7" s="1"/>
      <c r="L7" s="1">
        <f t="shared" ref="L7:L9" si="0">E7+K7-(J7+F7)</f>
        <v>30</v>
      </c>
      <c r="M7" s="1">
        <f t="shared" ref="M7:M9" si="1">J7+F7-(E7+K7)</f>
        <v>-30</v>
      </c>
      <c r="N7" s="1">
        <f>IF(L7&lt;0,0,VLOOKUP(L7,Převody!A2:B26,2,TRUE))</f>
        <v>1</v>
      </c>
      <c r="O7" s="1">
        <f>IF(M7&lt;0,0,VLOOKUP(M7,Převody!A2:B26,2,TRUE))</f>
        <v>0</v>
      </c>
      <c r="P7" s="1">
        <f>IF(L7&gt;M7,2,IF(L7=M7,1,0))</f>
        <v>2</v>
      </c>
      <c r="Q7" s="1">
        <f t="shared" ref="Q7:Q9" si="2">IF(M7&gt;L7,2,IF(M7=L7,1,0))</f>
        <v>0</v>
      </c>
      <c r="R7" s="1">
        <f>IF(N10-O10&lt;0,VLOOKUP(ABS(N10-O10),Převody!D3:F7,3,TRUE),VLOOKUP(N10-O10,Převody!D3:F7,2,TRUE))</f>
        <v>8</v>
      </c>
      <c r="S7" s="1">
        <f>8-R7</f>
        <v>0</v>
      </c>
      <c r="T7" s="1">
        <f>R7</f>
        <v>8</v>
      </c>
      <c r="U7" s="1">
        <f>S7</f>
        <v>0</v>
      </c>
    </row>
    <row r="8" spans="1:21" ht="39.950000000000003" customHeight="1" x14ac:dyDescent="0.25">
      <c r="A8" s="1">
        <v>3</v>
      </c>
      <c r="B8" s="1" t="s">
        <v>55</v>
      </c>
      <c r="C8" s="1" t="s">
        <v>62</v>
      </c>
      <c r="D8" s="83" t="s">
        <v>63</v>
      </c>
      <c r="E8" s="1">
        <v>90</v>
      </c>
      <c r="F8" s="1"/>
      <c r="G8" s="83" t="s">
        <v>57</v>
      </c>
      <c r="H8" s="83" t="s">
        <v>62</v>
      </c>
      <c r="I8" s="83" t="s">
        <v>73</v>
      </c>
      <c r="J8" s="1"/>
      <c r="K8" s="1">
        <v>100</v>
      </c>
      <c r="L8" s="1">
        <f t="shared" si="0"/>
        <v>190</v>
      </c>
      <c r="M8" s="1">
        <f t="shared" si="1"/>
        <v>-190</v>
      </c>
      <c r="N8" s="1">
        <f>IF(L8&lt;0,0,VLOOKUP(L8,Převody!A2:B26,2,TRUE))</f>
        <v>5</v>
      </c>
      <c r="O8" s="1">
        <f>IF(M8&lt;0,0,VLOOKUP(M8,Převody!A2:B26,2,TRUE))</f>
        <v>0</v>
      </c>
      <c r="P8" s="1">
        <f>IF(L8&gt;M8,2,IF(L8=M8,1,0))</f>
        <v>2</v>
      </c>
      <c r="Q8" s="1">
        <f t="shared" si="2"/>
        <v>0</v>
      </c>
      <c r="R8" s="1"/>
      <c r="S8" s="1"/>
      <c r="T8" s="1"/>
      <c r="U8" s="1"/>
    </row>
    <row r="9" spans="1:21" ht="39.950000000000003" customHeight="1" x14ac:dyDescent="0.25">
      <c r="A9" s="1">
        <v>4</v>
      </c>
      <c r="B9" s="1" t="s">
        <v>64</v>
      </c>
      <c r="C9" s="1" t="s">
        <v>58</v>
      </c>
      <c r="D9" s="83" t="s">
        <v>63</v>
      </c>
      <c r="E9" s="1">
        <v>2210</v>
      </c>
      <c r="F9" s="1"/>
      <c r="G9" s="83" t="s">
        <v>78</v>
      </c>
      <c r="H9" s="83" t="s">
        <v>62</v>
      </c>
      <c r="I9" s="83" t="s">
        <v>59</v>
      </c>
      <c r="J9" s="1">
        <v>1460</v>
      </c>
      <c r="K9" s="1"/>
      <c r="L9" s="1">
        <f t="shared" si="0"/>
        <v>750</v>
      </c>
      <c r="M9" s="1">
        <f t="shared" si="1"/>
        <v>-750</v>
      </c>
      <c r="N9" s="1">
        <f>IF(L9&lt;0,0,VLOOKUP(L9,Převody!A2:B26,2,TRUE))</f>
        <v>13</v>
      </c>
      <c r="O9" s="1">
        <f>IF(M9&lt;0,0,VLOOKUP(M9,Převody!A2:B26,2,TRUE))</f>
        <v>0</v>
      </c>
      <c r="P9" s="1">
        <f>IF(L9&gt;M9,2,IF(L9=M9,1,0))</f>
        <v>2</v>
      </c>
      <c r="Q9" s="1">
        <f t="shared" si="2"/>
        <v>0</v>
      </c>
      <c r="R9" s="1"/>
      <c r="S9" s="1"/>
      <c r="T9" s="1"/>
      <c r="U9" s="1"/>
    </row>
    <row r="10" spans="1:21" ht="30" customHeight="1" x14ac:dyDescent="0.25">
      <c r="A10" s="55" t="s">
        <v>18</v>
      </c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3">
        <f>SUM(N6:N9)</f>
        <v>25</v>
      </c>
      <c r="O10" s="3">
        <f>SUM(O6:O9)</f>
        <v>0</v>
      </c>
      <c r="P10" s="3">
        <f>SUM(P6:P9)</f>
        <v>8</v>
      </c>
      <c r="Q10" s="3">
        <f>SUM(Q6:Q9)</f>
        <v>0</v>
      </c>
      <c r="R10" s="4">
        <f>SUM(R6:R7)</f>
        <v>16</v>
      </c>
      <c r="S10" s="4">
        <f t="shared" ref="S10:U10" si="3">SUM(S6:S7)</f>
        <v>0</v>
      </c>
      <c r="T10" s="4">
        <f t="shared" si="3"/>
        <v>16</v>
      </c>
      <c r="U10" s="4">
        <f t="shared" si="3"/>
        <v>0</v>
      </c>
    </row>
    <row r="11" spans="1:21" ht="30" customHeight="1" x14ac:dyDescent="0.25">
      <c r="A11" s="54" t="s">
        <v>19</v>
      </c>
      <c r="B11" s="54"/>
      <c r="C11" s="54"/>
      <c r="D11" s="54"/>
      <c r="E11" s="10">
        <v>1</v>
      </c>
      <c r="F11" s="10">
        <v>4</v>
      </c>
      <c r="G11" s="10"/>
      <c r="H11" s="10"/>
      <c r="I11" s="10"/>
      <c r="J11" s="10">
        <v>3</v>
      </c>
      <c r="K11" s="10">
        <v>2</v>
      </c>
      <c r="L11" s="10" t="s">
        <v>20</v>
      </c>
      <c r="M11" s="10" t="s">
        <v>21</v>
      </c>
      <c r="N11" s="10" t="s">
        <v>22</v>
      </c>
      <c r="O11" s="10" t="s">
        <v>23</v>
      </c>
      <c r="P11" s="10" t="s">
        <v>22</v>
      </c>
      <c r="Q11" s="10" t="s">
        <v>23</v>
      </c>
      <c r="R11" s="53"/>
      <c r="S11" s="53"/>
      <c r="T11" s="53"/>
      <c r="U11" s="53"/>
    </row>
    <row r="12" spans="1:21" ht="39.950000000000003" customHeight="1" x14ac:dyDescent="0.25">
      <c r="A12" s="1">
        <v>5</v>
      </c>
      <c r="B12" s="83" t="s">
        <v>57</v>
      </c>
      <c r="C12" s="83" t="s">
        <v>65</v>
      </c>
      <c r="D12" s="83" t="s">
        <v>63</v>
      </c>
      <c r="E12" s="1"/>
      <c r="F12" s="1">
        <v>400</v>
      </c>
      <c r="G12" s="83" t="s">
        <v>79</v>
      </c>
      <c r="H12" s="83" t="s">
        <v>65</v>
      </c>
      <c r="I12" s="83" t="s">
        <v>63</v>
      </c>
      <c r="J12" s="1"/>
      <c r="K12" s="1">
        <v>90</v>
      </c>
      <c r="L12" s="1">
        <f>E12+K12-(J12+F12)</f>
        <v>-310</v>
      </c>
      <c r="M12" s="1">
        <f>J12+F12-(E12+K12)</f>
        <v>310</v>
      </c>
      <c r="N12" s="1">
        <f>IF(L12&lt;0,0,VLOOKUP(L12,Převody!$A$2:$B$26,2,TRUE))</f>
        <v>0</v>
      </c>
      <c r="O12" s="1">
        <f>IF(M12&lt;0,0,VLOOKUP(M12,Převody!$A$2:$B$26,2,TRUE))</f>
        <v>7</v>
      </c>
      <c r="P12" s="1">
        <f>IF(L12&gt;M12,2,IF(L12=M12,1,0))</f>
        <v>0</v>
      </c>
      <c r="Q12" s="1">
        <f t="shared" ref="Q12:Q15" si="4">IF(M12&gt;L12,2,IF(M12=L12,1,0))</f>
        <v>2</v>
      </c>
      <c r="R12" s="1">
        <f>P16</f>
        <v>3</v>
      </c>
      <c r="S12" s="1">
        <f>P16</f>
        <v>3</v>
      </c>
      <c r="T12" s="1">
        <f>Q16</f>
        <v>5</v>
      </c>
      <c r="U12" s="1">
        <f>Q16</f>
        <v>5</v>
      </c>
    </row>
    <row r="13" spans="1:21" ht="39.950000000000003" customHeight="1" x14ac:dyDescent="0.25">
      <c r="A13" s="1">
        <v>6</v>
      </c>
      <c r="B13" s="83" t="s">
        <v>66</v>
      </c>
      <c r="C13" s="83" t="s">
        <v>58</v>
      </c>
      <c r="D13" s="83" t="s">
        <v>63</v>
      </c>
      <c r="E13" s="1">
        <v>420</v>
      </c>
      <c r="F13" s="1"/>
      <c r="G13" s="83" t="s">
        <v>80</v>
      </c>
      <c r="H13" s="83" t="s">
        <v>58</v>
      </c>
      <c r="I13" s="83" t="s">
        <v>61</v>
      </c>
      <c r="J13" s="1">
        <v>200</v>
      </c>
      <c r="K13" s="1"/>
      <c r="L13" s="1">
        <f t="shared" ref="L13:L15" si="5">E13+K13-(J13+F13)</f>
        <v>220</v>
      </c>
      <c r="M13" s="1">
        <f t="shared" ref="M13:M15" si="6">J13+F13-(E13+K13)</f>
        <v>-220</v>
      </c>
      <c r="N13" s="1">
        <f>IF(L13&lt;0,0,VLOOKUP(L13,Převody!A2:B26,2,TRUE))</f>
        <v>6</v>
      </c>
      <c r="O13" s="1">
        <f>IF(M13&lt;0,0,VLOOKUP(M13,Převody!A2:B26,2,TRUE))</f>
        <v>0</v>
      </c>
      <c r="P13" s="1">
        <f>IF(L13&gt;M13,2,IF(L13=M13,1,0))</f>
        <v>2</v>
      </c>
      <c r="Q13" s="1">
        <f t="shared" si="4"/>
        <v>0</v>
      </c>
      <c r="R13" s="1">
        <f>IF(N16-O16&lt;0,VLOOKUP(ABS(N16-O16),Převody!$D$3:$F$7,3,TRUE),VLOOKUP(N16-O16,Převody!$D$3:$F$7,2,TRUE))</f>
        <v>2</v>
      </c>
      <c r="S13" s="1">
        <f>R13</f>
        <v>2</v>
      </c>
      <c r="T13" s="1">
        <f>8-R13</f>
        <v>6</v>
      </c>
      <c r="U13" s="1">
        <f>T13</f>
        <v>6</v>
      </c>
    </row>
    <row r="14" spans="1:21" ht="39.950000000000003" customHeight="1" x14ac:dyDescent="0.25">
      <c r="A14" s="1">
        <v>7</v>
      </c>
      <c r="B14" s="83" t="s">
        <v>67</v>
      </c>
      <c r="C14" s="83" t="s">
        <v>58</v>
      </c>
      <c r="D14" s="83" t="s">
        <v>59</v>
      </c>
      <c r="E14" s="1">
        <v>170</v>
      </c>
      <c r="F14" s="1"/>
      <c r="G14" s="83" t="s">
        <v>66</v>
      </c>
      <c r="H14" s="83" t="s">
        <v>58</v>
      </c>
      <c r="I14" s="83" t="s">
        <v>63</v>
      </c>
      <c r="J14" s="1">
        <v>620</v>
      </c>
      <c r="K14" s="1"/>
      <c r="L14" s="1">
        <f t="shared" si="5"/>
        <v>-450</v>
      </c>
      <c r="M14" s="1">
        <f t="shared" si="6"/>
        <v>450</v>
      </c>
      <c r="N14" s="1">
        <f>IF(L14&lt;0,0,VLOOKUP(L14,Převody!A2:B26,2,TRUE))</f>
        <v>0</v>
      </c>
      <c r="O14" s="1">
        <f>IF(M14&lt;0,0,VLOOKUP(M14,Převody!A2:B26,2,TRUE))</f>
        <v>10</v>
      </c>
      <c r="P14" s="1">
        <f>IF(L14&gt;M14,2,IF(L14=M14,1,0))</f>
        <v>0</v>
      </c>
      <c r="Q14" s="1">
        <f t="shared" si="4"/>
        <v>2</v>
      </c>
      <c r="R14" s="1"/>
      <c r="S14" s="1"/>
      <c r="T14" s="1"/>
      <c r="U14" s="1"/>
    </row>
    <row r="15" spans="1:21" ht="39.950000000000003" customHeight="1" x14ac:dyDescent="0.25">
      <c r="A15" s="1">
        <v>8</v>
      </c>
      <c r="B15" s="83" t="s">
        <v>66</v>
      </c>
      <c r="C15" s="83" t="s">
        <v>62</v>
      </c>
      <c r="D15" s="83" t="s">
        <v>59</v>
      </c>
      <c r="E15" s="1">
        <v>450</v>
      </c>
      <c r="F15" s="1"/>
      <c r="G15" s="83" t="s">
        <v>66</v>
      </c>
      <c r="H15" s="83" t="s">
        <v>58</v>
      </c>
      <c r="I15" s="83" t="s">
        <v>59</v>
      </c>
      <c r="J15" s="1">
        <v>450</v>
      </c>
      <c r="K15" s="1"/>
      <c r="L15" s="1">
        <f t="shared" si="5"/>
        <v>0</v>
      </c>
      <c r="M15" s="1">
        <f t="shared" si="6"/>
        <v>0</v>
      </c>
      <c r="N15" s="1">
        <f>IF(L15&lt;0,0,VLOOKUP(L15,Převody!A2:B26,2,TRUE))</f>
        <v>0</v>
      </c>
      <c r="O15" s="1">
        <f>IF(M15&lt;0,0,VLOOKUP(M15,Převody!A2:B26,2,TRUE))</f>
        <v>0</v>
      </c>
      <c r="P15" s="1">
        <f>IF(L15&gt;M15,2,IF(L15=M15,1,0))</f>
        <v>1</v>
      </c>
      <c r="Q15" s="1">
        <f t="shared" si="4"/>
        <v>1</v>
      </c>
      <c r="R15" s="1"/>
      <c r="S15" s="1"/>
      <c r="T15" s="1"/>
      <c r="U15" s="1"/>
    </row>
    <row r="16" spans="1:21" ht="30" customHeight="1" x14ac:dyDescent="0.25">
      <c r="A16" s="55" t="s">
        <v>18</v>
      </c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3">
        <f>SUM(N12:N15)</f>
        <v>6</v>
      </c>
      <c r="O16" s="3">
        <f>SUM(O12:O15)</f>
        <v>17</v>
      </c>
      <c r="P16" s="3">
        <f>SUM(P12:P15)</f>
        <v>3</v>
      </c>
      <c r="Q16" s="3">
        <f>SUM(Q12:Q15)</f>
        <v>5</v>
      </c>
      <c r="R16" s="4">
        <f>SUM(R12:R13)</f>
        <v>5</v>
      </c>
      <c r="S16" s="4">
        <f t="shared" ref="S16:U16" si="7">SUM(S12:S13)</f>
        <v>5</v>
      </c>
      <c r="T16" s="4">
        <f t="shared" si="7"/>
        <v>11</v>
      </c>
      <c r="U16" s="4">
        <f t="shared" si="7"/>
        <v>11</v>
      </c>
    </row>
    <row r="17" spans="1:21" ht="30" customHeight="1" x14ac:dyDescent="0.25">
      <c r="A17" s="54" t="s">
        <v>24</v>
      </c>
      <c r="B17" s="54"/>
      <c r="C17" s="54"/>
      <c r="D17" s="54"/>
      <c r="E17" s="10">
        <v>1</v>
      </c>
      <c r="F17" s="10">
        <v>3</v>
      </c>
      <c r="G17" s="57"/>
      <c r="H17" s="57"/>
      <c r="I17" s="57"/>
      <c r="J17" s="10">
        <v>4</v>
      </c>
      <c r="K17" s="10">
        <v>2</v>
      </c>
      <c r="L17" s="10" t="s">
        <v>20</v>
      </c>
      <c r="M17" s="10" t="s">
        <v>21</v>
      </c>
      <c r="N17" s="10" t="s">
        <v>22</v>
      </c>
      <c r="O17" s="10" t="s">
        <v>23</v>
      </c>
      <c r="P17" s="11" t="s">
        <v>22</v>
      </c>
      <c r="Q17" s="10" t="s">
        <v>23</v>
      </c>
      <c r="R17" s="53"/>
      <c r="S17" s="53"/>
      <c r="T17" s="53"/>
      <c r="U17" s="53"/>
    </row>
    <row r="18" spans="1:21" ht="39.950000000000003" customHeight="1" x14ac:dyDescent="0.25">
      <c r="A18" s="1">
        <v>9</v>
      </c>
      <c r="B18" s="83" t="s">
        <v>83</v>
      </c>
      <c r="C18" s="83" t="s">
        <v>62</v>
      </c>
      <c r="D18" s="83" t="s">
        <v>68</v>
      </c>
      <c r="E18" s="1"/>
      <c r="F18" s="1">
        <v>50</v>
      </c>
      <c r="G18" s="83" t="s">
        <v>67</v>
      </c>
      <c r="H18" s="83" t="s">
        <v>70</v>
      </c>
      <c r="I18" s="83"/>
      <c r="J18" s="1"/>
      <c r="K18" s="1">
        <v>140</v>
      </c>
      <c r="L18" s="1">
        <f>E18+K18-(J18+F18)</f>
        <v>90</v>
      </c>
      <c r="M18" s="1">
        <f>J18+F18-(E18+K18)</f>
        <v>-90</v>
      </c>
      <c r="N18" s="1">
        <f>IF(L18&lt;0,0,VLOOKUP(L18,Převody!$A$2:$B$26,2,TRUE))</f>
        <v>3</v>
      </c>
      <c r="O18" s="1">
        <f>IF(M18&lt;0,0,VLOOKUP(M18,Převody!$A$2:$B$26,2,TRUE))</f>
        <v>0</v>
      </c>
      <c r="P18" s="1">
        <f>IF(L18&gt;M18,2,IF(L18=M18,1,0))</f>
        <v>2</v>
      </c>
      <c r="Q18" s="1">
        <f t="shared" ref="Q18:Q21" si="8">IF(M18&gt;L18,2,IF(M18=L18,1,0))</f>
        <v>0</v>
      </c>
      <c r="R18" s="1">
        <f>P22</f>
        <v>7</v>
      </c>
      <c r="S18" s="1">
        <f>P22</f>
        <v>7</v>
      </c>
      <c r="T18" s="1">
        <f>Q22</f>
        <v>1</v>
      </c>
      <c r="U18" s="1">
        <f>Q22</f>
        <v>1</v>
      </c>
    </row>
    <row r="19" spans="1:21" ht="39.950000000000003" customHeight="1" x14ac:dyDescent="0.25">
      <c r="A19" s="1">
        <v>10</v>
      </c>
      <c r="B19" s="83" t="s">
        <v>75</v>
      </c>
      <c r="C19" s="83" t="s">
        <v>65</v>
      </c>
      <c r="D19" s="83" t="s">
        <v>87</v>
      </c>
      <c r="E19" s="1">
        <v>300</v>
      </c>
      <c r="F19" s="1"/>
      <c r="G19" s="83" t="s">
        <v>71</v>
      </c>
      <c r="H19" s="83" t="s">
        <v>70</v>
      </c>
      <c r="I19" s="83" t="s">
        <v>73</v>
      </c>
      <c r="J19" s="1">
        <v>200</v>
      </c>
      <c r="K19" s="1"/>
      <c r="L19" s="1">
        <f t="shared" ref="L19:L21" si="9">E19+K19-(J19+F19)</f>
        <v>100</v>
      </c>
      <c r="M19" s="1">
        <f t="shared" ref="M19:M21" si="10">J19+F19-(E19+K19)</f>
        <v>-100</v>
      </c>
      <c r="N19" s="1">
        <f>IF(L19&lt;0,0,VLOOKUP(L19,Převody!$A$2:$B$26,2,TRUE))</f>
        <v>3</v>
      </c>
      <c r="O19" s="1">
        <f>IF(M19&lt;0,0,VLOOKUP(M19,Převody!$A$2:$B$26,2,TRUE))</f>
        <v>0</v>
      </c>
      <c r="P19" s="1">
        <f>IF(L19&gt;M19,2,IF(L19=M19,1,0))</f>
        <v>2</v>
      </c>
      <c r="Q19" s="1">
        <f t="shared" si="8"/>
        <v>0</v>
      </c>
      <c r="R19" s="1">
        <f>IF(N22-O22&lt;0,VLOOKUP(ABS(N22-O22),Převody!$D$3:$F$7,3,TRUE),VLOOKUP(N22-O22,Převody!$D$3:$F$7,2,TRUE))</f>
        <v>6</v>
      </c>
      <c r="S19" s="1">
        <f>R19</f>
        <v>6</v>
      </c>
      <c r="T19" s="1">
        <f>8-R19</f>
        <v>2</v>
      </c>
      <c r="U19" s="1">
        <f>T19</f>
        <v>2</v>
      </c>
    </row>
    <row r="20" spans="1:21" ht="39.950000000000003" customHeight="1" x14ac:dyDescent="0.25">
      <c r="A20" s="1">
        <v>11</v>
      </c>
      <c r="B20" s="83" t="s">
        <v>69</v>
      </c>
      <c r="C20" s="83"/>
      <c r="D20" s="83"/>
      <c r="E20" s="1"/>
      <c r="F20" s="1"/>
      <c r="G20" s="83" t="s">
        <v>56</v>
      </c>
      <c r="H20" s="83" t="s">
        <v>58</v>
      </c>
      <c r="I20" s="83" t="s">
        <v>73</v>
      </c>
      <c r="J20" s="1"/>
      <c r="K20" s="1">
        <v>100</v>
      </c>
      <c r="L20" s="1">
        <f t="shared" si="9"/>
        <v>100</v>
      </c>
      <c r="M20" s="1">
        <f t="shared" si="10"/>
        <v>-100</v>
      </c>
      <c r="N20" s="1">
        <f>IF(L20&lt;0,0,VLOOKUP(L20,Převody!$A$2:$B$26,2,TRUE))</f>
        <v>3</v>
      </c>
      <c r="O20" s="1">
        <f>IF(M20&lt;0,0,VLOOKUP(M20,Převody!$A$2:$B$26,2,TRUE))</f>
        <v>0</v>
      </c>
      <c r="P20" s="1">
        <f>IF(L20&gt;M20,2,IF(L20=M20,1,0))</f>
        <v>2</v>
      </c>
      <c r="Q20" s="1">
        <f t="shared" si="8"/>
        <v>0</v>
      </c>
      <c r="R20" s="1"/>
      <c r="S20" s="1"/>
      <c r="T20" s="1"/>
      <c r="U20" s="1"/>
    </row>
    <row r="21" spans="1:21" ht="39.950000000000003" customHeight="1" x14ac:dyDescent="0.25">
      <c r="A21" s="1">
        <v>12</v>
      </c>
      <c r="B21" s="83" t="s">
        <v>57</v>
      </c>
      <c r="C21" s="83" t="s">
        <v>58</v>
      </c>
      <c r="D21" s="83" t="s">
        <v>73</v>
      </c>
      <c r="E21" s="1"/>
      <c r="F21" s="1">
        <v>200</v>
      </c>
      <c r="G21" s="83" t="s">
        <v>56</v>
      </c>
      <c r="H21" s="83" t="s">
        <v>58</v>
      </c>
      <c r="I21" s="83" t="s">
        <v>73</v>
      </c>
      <c r="J21" s="1"/>
      <c r="K21" s="1">
        <v>200</v>
      </c>
      <c r="L21" s="1">
        <f t="shared" si="9"/>
        <v>0</v>
      </c>
      <c r="M21" s="1">
        <f t="shared" si="10"/>
        <v>0</v>
      </c>
      <c r="N21" s="1">
        <f>IF(L21&lt;0,0,VLOOKUP(L21,Převody!$A$2:$B$26,2,TRUE))</f>
        <v>0</v>
      </c>
      <c r="O21" s="1">
        <f>IF(M21&lt;0,0,VLOOKUP(M21,Převody!$A$2:$B$26,2,TRUE))</f>
        <v>0</v>
      </c>
      <c r="P21" s="1">
        <f>IF(L21&gt;M21,2,IF(L21=M21,1,0))</f>
        <v>1</v>
      </c>
      <c r="Q21" s="1">
        <f t="shared" si="8"/>
        <v>1</v>
      </c>
      <c r="R21" s="1"/>
      <c r="S21" s="1"/>
      <c r="T21" s="1"/>
      <c r="U21" s="1"/>
    </row>
    <row r="22" spans="1:21" ht="30" customHeight="1" x14ac:dyDescent="0.25">
      <c r="A22" s="55" t="s">
        <v>18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3">
        <f>SUM(N18:N21)</f>
        <v>9</v>
      </c>
      <c r="O22" s="3">
        <f>SUM(O18:O21)</f>
        <v>0</v>
      </c>
      <c r="P22" s="3">
        <f>SUM(P18:P21)</f>
        <v>7</v>
      </c>
      <c r="Q22" s="3">
        <f>SUM(Q18:Q21)</f>
        <v>1</v>
      </c>
      <c r="R22" s="4">
        <f>SUM(R18:R19)</f>
        <v>13</v>
      </c>
      <c r="S22" s="4">
        <f t="shared" ref="S22:U22" si="11">SUM(S18:S19)</f>
        <v>13</v>
      </c>
      <c r="T22" s="4">
        <f t="shared" si="11"/>
        <v>3</v>
      </c>
      <c r="U22" s="4">
        <f t="shared" si="11"/>
        <v>3</v>
      </c>
    </row>
    <row r="23" spans="1:21" ht="30" customHeight="1" x14ac:dyDescent="0.25">
      <c r="A23" s="54" t="s">
        <v>25</v>
      </c>
      <c r="B23" s="54"/>
      <c r="C23" s="54"/>
      <c r="D23" s="54"/>
      <c r="E23" s="10">
        <v>1</v>
      </c>
      <c r="F23" s="10">
        <v>3</v>
      </c>
      <c r="G23" s="57"/>
      <c r="H23" s="57"/>
      <c r="I23" s="57"/>
      <c r="J23" s="10">
        <v>2</v>
      </c>
      <c r="K23" s="10">
        <v>4</v>
      </c>
      <c r="L23" s="10" t="s">
        <v>28</v>
      </c>
      <c r="M23" s="10" t="s">
        <v>29</v>
      </c>
      <c r="N23" s="10" t="s">
        <v>30</v>
      </c>
      <c r="O23" s="10" t="s">
        <v>31</v>
      </c>
      <c r="P23" s="11" t="s">
        <v>30</v>
      </c>
      <c r="Q23" s="10" t="s">
        <v>31</v>
      </c>
      <c r="R23" s="53"/>
      <c r="S23" s="53"/>
      <c r="T23" s="53"/>
      <c r="U23" s="53"/>
    </row>
    <row r="24" spans="1:21" ht="39.950000000000003" customHeight="1" x14ac:dyDescent="0.25">
      <c r="A24" s="1">
        <v>13</v>
      </c>
      <c r="B24" s="83" t="s">
        <v>66</v>
      </c>
      <c r="C24" s="83" t="s">
        <v>58</v>
      </c>
      <c r="D24" s="83" t="s">
        <v>68</v>
      </c>
      <c r="E24" s="1"/>
      <c r="F24" s="1">
        <v>100</v>
      </c>
      <c r="G24" s="83" t="s">
        <v>67</v>
      </c>
      <c r="H24" s="83" t="s">
        <v>58</v>
      </c>
      <c r="I24" s="83" t="s">
        <v>63</v>
      </c>
      <c r="J24" s="1">
        <v>140</v>
      </c>
      <c r="K24" s="1"/>
      <c r="L24" s="1">
        <f>E24+K24-(J24+F24)</f>
        <v>-240</v>
      </c>
      <c r="M24" s="1">
        <f>J24+F24-(E24+K24)</f>
        <v>240</v>
      </c>
      <c r="N24" s="1">
        <f>IF(L24&lt;0,0,VLOOKUP(L24,Převody!$A$2:$B$26,2,TRUE))</f>
        <v>0</v>
      </c>
      <c r="O24" s="1">
        <f>IF(M24&lt;0,0,VLOOKUP(M24,Převody!$A$2:$B$26,2,TRUE))</f>
        <v>6</v>
      </c>
      <c r="P24" s="1">
        <f>IF(L24&gt;M24,2,IF(L24=M24,1,0))</f>
        <v>0</v>
      </c>
      <c r="Q24" s="1">
        <f t="shared" ref="Q24:Q27" si="12">IF(M24&gt;L24,2,IF(M24=L24,1,0))</f>
        <v>2</v>
      </c>
      <c r="R24" s="1">
        <f>P28</f>
        <v>2</v>
      </c>
      <c r="S24" s="1">
        <f>Q28</f>
        <v>6</v>
      </c>
      <c r="T24" s="1">
        <f>Q28</f>
        <v>6</v>
      </c>
      <c r="U24" s="1">
        <f>P28</f>
        <v>2</v>
      </c>
    </row>
    <row r="25" spans="1:21" ht="39.950000000000003" customHeight="1" x14ac:dyDescent="0.25">
      <c r="A25" s="1">
        <v>14</v>
      </c>
      <c r="B25" s="83" t="s">
        <v>69</v>
      </c>
      <c r="C25" s="83"/>
      <c r="D25" s="83"/>
      <c r="E25" s="1"/>
      <c r="F25" s="1"/>
      <c r="G25" s="83" t="s">
        <v>69</v>
      </c>
      <c r="H25" s="83"/>
      <c r="I25" s="83"/>
      <c r="J25" s="1"/>
      <c r="K25" s="1"/>
      <c r="L25" s="1">
        <f t="shared" ref="L25:L27" si="13">E25+K25-(J25+F25)</f>
        <v>0</v>
      </c>
      <c r="M25" s="1">
        <f t="shared" ref="M25:M27" si="14">J25+F25-(E25+K25)</f>
        <v>0</v>
      </c>
      <c r="N25" s="1">
        <f>IF(L25&lt;0,0,VLOOKUP(L25,Převody!$A$2:$B$26,2,TRUE))</f>
        <v>0</v>
      </c>
      <c r="O25" s="1">
        <f>IF(M25&lt;0,0,VLOOKUP(M25,Převody!$A$2:$B$26,2,TRUE))</f>
        <v>0</v>
      </c>
      <c r="P25" s="1">
        <f>IF(L25&gt;M25,2,IF(L25=M25,1,0))</f>
        <v>1</v>
      </c>
      <c r="Q25" s="1">
        <f t="shared" si="12"/>
        <v>1</v>
      </c>
      <c r="R25" s="1">
        <f>IF(N28-O28&lt;0,VLOOKUP(ABS(N28-O28),Převody!$D$3:$F$7,3,TRUE),VLOOKUP(N28-O28,Převody!$D$3:$F$7,2,TRUE))</f>
        <v>1</v>
      </c>
      <c r="S25" s="1">
        <f>8-R25</f>
        <v>7</v>
      </c>
      <c r="T25" s="1">
        <f>S25</f>
        <v>7</v>
      </c>
      <c r="U25" s="1">
        <f>R25</f>
        <v>1</v>
      </c>
    </row>
    <row r="26" spans="1:21" ht="39.950000000000003" customHeight="1" x14ac:dyDescent="0.25">
      <c r="A26" s="1">
        <v>15</v>
      </c>
      <c r="B26" s="83" t="s">
        <v>57</v>
      </c>
      <c r="C26" s="83" t="s">
        <v>70</v>
      </c>
      <c r="D26" s="83" t="s">
        <v>63</v>
      </c>
      <c r="E26" s="1"/>
      <c r="F26" s="1">
        <v>400</v>
      </c>
      <c r="G26" s="83" t="s">
        <v>67</v>
      </c>
      <c r="H26" s="83" t="s">
        <v>65</v>
      </c>
      <c r="I26" s="83" t="s">
        <v>68</v>
      </c>
      <c r="J26" s="1">
        <v>50</v>
      </c>
      <c r="K26" s="1"/>
      <c r="L26" s="1">
        <f t="shared" si="13"/>
        <v>-450</v>
      </c>
      <c r="M26" s="1">
        <f t="shared" si="14"/>
        <v>450</v>
      </c>
      <c r="N26" s="1">
        <f>IF(L26&lt;0,0,VLOOKUP(L26,Převody!$A$2:$B$26,2,TRUE))</f>
        <v>0</v>
      </c>
      <c r="O26" s="1">
        <f>IF(M26&lt;0,0,VLOOKUP(M26,Převody!$A$2:$B$26,2,TRUE))</f>
        <v>10</v>
      </c>
      <c r="P26" s="1">
        <f>IF(L26&gt;M26,2,IF(L26=M26,1,0))</f>
        <v>0</v>
      </c>
      <c r="Q26" s="1">
        <f t="shared" si="12"/>
        <v>2</v>
      </c>
      <c r="R26" s="1"/>
      <c r="S26" s="1"/>
      <c r="T26" s="1"/>
      <c r="U26" s="1"/>
    </row>
    <row r="27" spans="1:21" ht="39.950000000000003" customHeight="1" x14ac:dyDescent="0.25">
      <c r="A27" s="1">
        <v>16</v>
      </c>
      <c r="B27" s="83" t="s">
        <v>57</v>
      </c>
      <c r="C27" s="83" t="s">
        <v>58</v>
      </c>
      <c r="D27" s="83" t="s">
        <v>59</v>
      </c>
      <c r="E27" s="1">
        <v>430</v>
      </c>
      <c r="F27" s="1"/>
      <c r="G27" s="83" t="s">
        <v>57</v>
      </c>
      <c r="H27" s="83" t="s">
        <v>88</v>
      </c>
      <c r="I27" s="83" t="s">
        <v>59</v>
      </c>
      <c r="J27" s="1">
        <v>430</v>
      </c>
      <c r="K27" s="1"/>
      <c r="L27" s="1">
        <f t="shared" si="13"/>
        <v>0</v>
      </c>
      <c r="M27" s="1">
        <f t="shared" si="14"/>
        <v>0</v>
      </c>
      <c r="N27" s="1">
        <f>IF(L27&lt;0,0,VLOOKUP(L27,Převody!$A$2:$B$26,2,TRUE))</f>
        <v>0</v>
      </c>
      <c r="O27" s="1">
        <f>IF(M27&lt;0,0,VLOOKUP(M27,Převody!$A$2:$B$26,2,TRUE))</f>
        <v>0</v>
      </c>
      <c r="P27" s="1">
        <f>IF(L27&gt;M27,2,IF(L27=M27,1,0))</f>
        <v>1</v>
      </c>
      <c r="Q27" s="1">
        <f t="shared" si="12"/>
        <v>1</v>
      </c>
      <c r="R27" s="1"/>
      <c r="S27" s="1"/>
      <c r="T27" s="1"/>
      <c r="U27" s="1"/>
    </row>
    <row r="28" spans="1:21" ht="30" customHeight="1" x14ac:dyDescent="0.25">
      <c r="A28" s="55" t="s">
        <v>18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3">
        <f>SUM(N24:N27)</f>
        <v>0</v>
      </c>
      <c r="O28" s="3">
        <f>SUM(O24:O27)</f>
        <v>16</v>
      </c>
      <c r="P28" s="3">
        <f>SUM(P24:P27)</f>
        <v>2</v>
      </c>
      <c r="Q28" s="3">
        <f>SUM(Q24:Q27)</f>
        <v>6</v>
      </c>
      <c r="R28" s="4">
        <f>SUM(R24:R25)</f>
        <v>3</v>
      </c>
      <c r="S28" s="4">
        <f t="shared" ref="S28:U28" si="15">SUM(S24:S25)</f>
        <v>13</v>
      </c>
      <c r="T28" s="4">
        <f t="shared" si="15"/>
        <v>13</v>
      </c>
      <c r="U28" s="4">
        <f t="shared" si="15"/>
        <v>3</v>
      </c>
    </row>
    <row r="29" spans="1:21" ht="30" customHeight="1" x14ac:dyDescent="0.25">
      <c r="A29" s="54" t="s">
        <v>26</v>
      </c>
      <c r="B29" s="54"/>
      <c r="C29" s="54"/>
      <c r="D29" s="54"/>
      <c r="E29" s="10">
        <v>1</v>
      </c>
      <c r="F29" s="10">
        <v>2</v>
      </c>
      <c r="G29" s="10"/>
      <c r="H29" s="10"/>
      <c r="I29" s="10"/>
      <c r="J29" s="10">
        <v>3</v>
      </c>
      <c r="K29" s="10">
        <v>4</v>
      </c>
      <c r="L29" s="10" t="s">
        <v>28</v>
      </c>
      <c r="M29" s="10" t="s">
        <v>29</v>
      </c>
      <c r="N29" s="10" t="s">
        <v>30</v>
      </c>
      <c r="O29" s="10" t="s">
        <v>31</v>
      </c>
      <c r="P29" s="10" t="s">
        <v>30</v>
      </c>
      <c r="Q29" s="10" t="s">
        <v>31</v>
      </c>
      <c r="R29" s="53"/>
      <c r="S29" s="53"/>
      <c r="T29" s="53"/>
      <c r="U29" s="53"/>
    </row>
    <row r="30" spans="1:21" ht="39.950000000000003" customHeight="1" x14ac:dyDescent="0.25">
      <c r="A30" s="1">
        <v>17</v>
      </c>
      <c r="B30" s="83" t="s">
        <v>71</v>
      </c>
      <c r="C30" s="83" t="s">
        <v>65</v>
      </c>
      <c r="D30" s="83" t="s">
        <v>63</v>
      </c>
      <c r="E30" s="1"/>
      <c r="F30" s="1">
        <v>110</v>
      </c>
      <c r="G30" s="83" t="s">
        <v>71</v>
      </c>
      <c r="H30" s="83" t="s">
        <v>65</v>
      </c>
      <c r="I30" s="83" t="s">
        <v>59</v>
      </c>
      <c r="J30" s="83"/>
      <c r="K30" s="1">
        <v>130</v>
      </c>
      <c r="L30" s="1">
        <f>E30+K30-(J30+F30)</f>
        <v>20</v>
      </c>
      <c r="M30" s="1">
        <f>J30+F30-(E30+K30)</f>
        <v>-20</v>
      </c>
      <c r="N30" s="1">
        <f>IF(L30&lt;0,0,VLOOKUP(L30,Převody!$A$2:$B$26,2,TRUE))</f>
        <v>1</v>
      </c>
      <c r="O30" s="1">
        <f>IF(M30&lt;0,0,VLOOKUP(M30,Převody!$A$2:$B$26,2,TRUE))</f>
        <v>0</v>
      </c>
      <c r="P30" s="1">
        <f>IF(L30&gt;M30,2,IF(L30=M30,1,0))</f>
        <v>2</v>
      </c>
      <c r="Q30" s="1">
        <f t="shared" ref="Q30:Q33" si="16">IF(M30&gt;L30,2,IF(M30=L30,1,0))</f>
        <v>0</v>
      </c>
      <c r="R30" s="1">
        <f>P34</f>
        <v>8</v>
      </c>
      <c r="S30" s="1">
        <f>Q34</f>
        <v>0</v>
      </c>
      <c r="T30" s="1">
        <f>Q34</f>
        <v>0</v>
      </c>
      <c r="U30" s="1">
        <f>P34</f>
        <v>8</v>
      </c>
    </row>
    <row r="31" spans="1:21" ht="39.950000000000003" customHeight="1" x14ac:dyDescent="0.25">
      <c r="A31" s="1">
        <v>18</v>
      </c>
      <c r="B31" s="83" t="s">
        <v>72</v>
      </c>
      <c r="C31" s="83" t="s">
        <v>70</v>
      </c>
      <c r="D31" s="83" t="s">
        <v>60</v>
      </c>
      <c r="E31" s="1"/>
      <c r="F31" s="1">
        <v>140</v>
      </c>
      <c r="G31" s="83" t="s">
        <v>77</v>
      </c>
      <c r="H31" s="83" t="s">
        <v>70</v>
      </c>
      <c r="I31" s="83" t="s">
        <v>60</v>
      </c>
      <c r="J31" s="83"/>
      <c r="K31" s="1">
        <v>170</v>
      </c>
      <c r="L31" s="1">
        <f t="shared" ref="L31:L33" si="17">E31+K31-(J31+F31)</f>
        <v>30</v>
      </c>
      <c r="M31" s="1">
        <f t="shared" ref="M31:M33" si="18">J31+F31-(E31+K31)</f>
        <v>-30</v>
      </c>
      <c r="N31" s="1">
        <f>IF(L31&lt;0,0,VLOOKUP(L31,Převody!$A$2:$B$26,2,TRUE))</f>
        <v>1</v>
      </c>
      <c r="O31" s="1">
        <f>IF(M31&lt;0,0,VLOOKUP(M31,Převody!$A$2:$B$26,2,TRUE))</f>
        <v>0</v>
      </c>
      <c r="P31" s="1">
        <f>IF(L31&gt;M31,2,IF(L31=M31,1,0))</f>
        <v>2</v>
      </c>
      <c r="Q31" s="1">
        <f t="shared" si="16"/>
        <v>0</v>
      </c>
      <c r="R31" s="1">
        <f>IF(N34-O34&lt;0,VLOOKUP(ABS(N34-O34),Převody!$D$3:$F$7,3,TRUE),VLOOKUP(N34-O34,Převody!$D$3:$F$7,2,TRUE))</f>
        <v>6</v>
      </c>
      <c r="S31" s="1">
        <f>8-R31</f>
        <v>2</v>
      </c>
      <c r="T31" s="1">
        <f>S31</f>
        <v>2</v>
      </c>
      <c r="U31" s="1">
        <f>R31</f>
        <v>6</v>
      </c>
    </row>
    <row r="32" spans="1:21" ht="39.950000000000003" customHeight="1" x14ac:dyDescent="0.25">
      <c r="A32" s="1">
        <v>19</v>
      </c>
      <c r="B32" s="83" t="s">
        <v>57</v>
      </c>
      <c r="C32" s="83" t="s">
        <v>65</v>
      </c>
      <c r="D32" s="83" t="s">
        <v>73</v>
      </c>
      <c r="E32" s="1">
        <v>200</v>
      </c>
      <c r="F32" s="1"/>
      <c r="G32" s="83" t="s">
        <v>66</v>
      </c>
      <c r="H32" s="83" t="s">
        <v>65</v>
      </c>
      <c r="I32" s="83" t="s">
        <v>68</v>
      </c>
      <c r="J32" s="83" t="s">
        <v>82</v>
      </c>
      <c r="K32" s="1"/>
      <c r="L32" s="1">
        <f t="shared" si="17"/>
        <v>100</v>
      </c>
      <c r="M32" s="1">
        <f t="shared" si="18"/>
        <v>-100</v>
      </c>
      <c r="N32" s="1">
        <f>IF(L32&lt;0,0,VLOOKUP(L32,Převody!$A$2:$B$26,2,TRUE))</f>
        <v>3</v>
      </c>
      <c r="O32" s="1">
        <f>IF(M32&lt;0,0,VLOOKUP(M32,Převody!$A$2:$B$26,2,TRUE))</f>
        <v>0</v>
      </c>
      <c r="P32" s="1">
        <f>IF(L32&gt;M32,2,IF(L32=M32,1,0))</f>
        <v>2</v>
      </c>
      <c r="Q32" s="1">
        <f t="shared" si="16"/>
        <v>0</v>
      </c>
      <c r="R32" s="1"/>
      <c r="S32" s="1"/>
      <c r="T32" s="1"/>
      <c r="U32" s="1"/>
    </row>
    <row r="33" spans="1:21" ht="39.950000000000003" customHeight="1" x14ac:dyDescent="0.25">
      <c r="A33" s="1">
        <v>20</v>
      </c>
      <c r="B33" s="83" t="s">
        <v>74</v>
      </c>
      <c r="C33" s="83" t="s">
        <v>62</v>
      </c>
      <c r="D33" s="83" t="s">
        <v>63</v>
      </c>
      <c r="E33" s="1">
        <v>110</v>
      </c>
      <c r="F33" s="1"/>
      <c r="G33" s="83" t="s">
        <v>81</v>
      </c>
      <c r="H33" s="83" t="s">
        <v>62</v>
      </c>
      <c r="I33" s="83" t="s">
        <v>68</v>
      </c>
      <c r="J33" s="83"/>
      <c r="K33" s="1">
        <v>100</v>
      </c>
      <c r="L33" s="1">
        <f t="shared" si="17"/>
        <v>210</v>
      </c>
      <c r="M33" s="1">
        <f t="shared" si="18"/>
        <v>-210</v>
      </c>
      <c r="N33" s="1">
        <f>IF(L33&lt;0,0,VLOOKUP(L33,Převody!$A$2:$B$26,2,TRUE))</f>
        <v>5</v>
      </c>
      <c r="O33" s="1">
        <f>IF(M33&lt;0,0,VLOOKUP(M33,Převody!$A$2:$B$26,2,TRUE))</f>
        <v>0</v>
      </c>
      <c r="P33" s="1">
        <f>IF(L33&gt;M33,2,IF(L33=M33,1,0))</f>
        <v>2</v>
      </c>
      <c r="Q33" s="1">
        <f t="shared" si="16"/>
        <v>0</v>
      </c>
      <c r="R33" s="1"/>
      <c r="S33" s="1"/>
      <c r="T33" s="1"/>
      <c r="U33" s="1"/>
    </row>
    <row r="34" spans="1:21" ht="30" customHeight="1" x14ac:dyDescent="0.25">
      <c r="A34" s="55" t="s">
        <v>18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3">
        <f>SUM(N30:N33)</f>
        <v>10</v>
      </c>
      <c r="O34" s="3">
        <f>SUM(O30:O33)</f>
        <v>0</v>
      </c>
      <c r="P34" s="3">
        <f>SUM(P30:P33)</f>
        <v>8</v>
      </c>
      <c r="Q34" s="3">
        <f>SUM(Q30:Q33)</f>
        <v>0</v>
      </c>
      <c r="R34" s="4">
        <f>SUM(R30:R31)</f>
        <v>14</v>
      </c>
      <c r="S34" s="4">
        <f t="shared" ref="S34:U34" si="19">SUM(S30:S31)</f>
        <v>2</v>
      </c>
      <c r="T34" s="4">
        <f t="shared" si="19"/>
        <v>2</v>
      </c>
      <c r="U34" s="4">
        <f t="shared" si="19"/>
        <v>14</v>
      </c>
    </row>
    <row r="35" spans="1:21" ht="30" customHeight="1" x14ac:dyDescent="0.25">
      <c r="A35" s="54" t="s">
        <v>27</v>
      </c>
      <c r="B35" s="54"/>
      <c r="C35" s="54"/>
      <c r="D35" s="54"/>
      <c r="E35" s="10">
        <v>1</v>
      </c>
      <c r="F35" s="10">
        <v>2</v>
      </c>
      <c r="G35" s="57"/>
      <c r="H35" s="57"/>
      <c r="I35" s="57"/>
      <c r="J35" s="10">
        <v>4</v>
      </c>
      <c r="K35" s="10">
        <v>3</v>
      </c>
      <c r="L35" s="10" t="s">
        <v>7</v>
      </c>
      <c r="M35" s="10" t="s">
        <v>8</v>
      </c>
      <c r="N35" s="10" t="s">
        <v>11</v>
      </c>
      <c r="O35" s="10" t="s">
        <v>12</v>
      </c>
      <c r="P35" s="11" t="s">
        <v>11</v>
      </c>
      <c r="Q35" s="10" t="s">
        <v>12</v>
      </c>
      <c r="R35" s="57"/>
      <c r="S35" s="57"/>
      <c r="T35" s="57"/>
      <c r="U35" s="57"/>
    </row>
    <row r="36" spans="1:21" ht="39.950000000000003" customHeight="1" x14ac:dyDescent="0.25">
      <c r="A36" s="1">
        <v>21</v>
      </c>
      <c r="B36" s="83" t="s">
        <v>57</v>
      </c>
      <c r="C36" s="83" t="s">
        <v>58</v>
      </c>
      <c r="D36" s="83" t="s">
        <v>60</v>
      </c>
      <c r="E36" s="1">
        <v>660</v>
      </c>
      <c r="F36" s="1"/>
      <c r="G36" s="83" t="s">
        <v>57</v>
      </c>
      <c r="H36" s="83" t="s">
        <v>58</v>
      </c>
      <c r="I36" s="83" t="s">
        <v>60</v>
      </c>
      <c r="J36" s="1">
        <v>660</v>
      </c>
      <c r="K36" s="1"/>
      <c r="L36" s="1">
        <f>E36+K36-(J36+F36)</f>
        <v>0</v>
      </c>
      <c r="M36" s="1">
        <f>J36+F36-(E36+K36)</f>
        <v>0</v>
      </c>
      <c r="N36" s="1">
        <f>IF(L36&lt;0,0,VLOOKUP(L36,Převody!$A$2:$B$26,2,TRUE))</f>
        <v>0</v>
      </c>
      <c r="O36" s="1">
        <f>IF(M36&lt;0,0,VLOOKUP(M36,Převody!$A$2:$B$26,2,TRUE))</f>
        <v>0</v>
      </c>
      <c r="P36" s="1">
        <f>IF(L36&gt;M36,2,IF(L36=M36,1,0))</f>
        <v>1</v>
      </c>
      <c r="Q36" s="1">
        <f t="shared" ref="Q36:Q39" si="20">IF(M36&gt;L36,2,IF(M36=L36,1,0))</f>
        <v>1</v>
      </c>
      <c r="R36" s="1">
        <f>P40</f>
        <v>2</v>
      </c>
      <c r="S36" s="1">
        <f>Q40</f>
        <v>6</v>
      </c>
      <c r="T36" s="1">
        <f>P40</f>
        <v>2</v>
      </c>
      <c r="U36" s="1">
        <f>Q40</f>
        <v>6</v>
      </c>
    </row>
    <row r="37" spans="1:21" ht="39.950000000000003" customHeight="1" x14ac:dyDescent="0.25">
      <c r="A37" s="1">
        <v>22</v>
      </c>
      <c r="B37" s="83" t="s">
        <v>75</v>
      </c>
      <c r="C37" s="83" t="s">
        <v>58</v>
      </c>
      <c r="D37" s="83" t="s">
        <v>60</v>
      </c>
      <c r="E37" s="1">
        <v>480</v>
      </c>
      <c r="F37" s="1"/>
      <c r="G37" s="83" t="s">
        <v>78</v>
      </c>
      <c r="H37" s="83" t="s">
        <v>58</v>
      </c>
      <c r="I37" s="83" t="s">
        <v>59</v>
      </c>
      <c r="J37" s="1">
        <v>1010</v>
      </c>
      <c r="K37" s="1"/>
      <c r="L37" s="1">
        <f t="shared" ref="L37:L39" si="21">E37+K37-(J37+F37)</f>
        <v>-530</v>
      </c>
      <c r="M37" s="1">
        <f t="shared" ref="M37:M39" si="22">J37+F37-(E37+K37)</f>
        <v>530</v>
      </c>
      <c r="N37" s="1">
        <f>IF(L37&lt;0,0,VLOOKUP(L37,Převody!$A$2:$B$26,2,TRUE))</f>
        <v>0</v>
      </c>
      <c r="O37" s="1">
        <f>IF(M37&lt;0,0,VLOOKUP(M37,Převody!$A$2:$B$26,2,TRUE))</f>
        <v>11</v>
      </c>
      <c r="P37" s="1">
        <f>IF(L37&gt;M37,2,IF(L37=M37,1,0))</f>
        <v>0</v>
      </c>
      <c r="Q37" s="1">
        <f t="shared" si="20"/>
        <v>2</v>
      </c>
      <c r="R37" s="1">
        <f>IF(N40-O40&lt;0,VLOOKUP(ABS(N40-O40),Převody!$D$3:$F$7,3,TRUE),VLOOKUP(N40-O40,Převody!$D$3:$F$7,2,TRUE))</f>
        <v>2</v>
      </c>
      <c r="S37" s="1">
        <f>8-R37</f>
        <v>6</v>
      </c>
      <c r="T37" s="1">
        <f>R37</f>
        <v>2</v>
      </c>
      <c r="U37" s="1">
        <f>S37</f>
        <v>6</v>
      </c>
    </row>
    <row r="38" spans="1:21" ht="39.950000000000003" customHeight="1" x14ac:dyDescent="0.25">
      <c r="A38" s="1">
        <v>23</v>
      </c>
      <c r="B38" s="83" t="s">
        <v>76</v>
      </c>
      <c r="C38" s="83" t="s">
        <v>62</v>
      </c>
      <c r="D38" s="83" t="s">
        <v>59</v>
      </c>
      <c r="E38" s="1">
        <v>170</v>
      </c>
      <c r="F38" s="1"/>
      <c r="G38" s="83" t="s">
        <v>76</v>
      </c>
      <c r="H38" s="83" t="s">
        <v>58</v>
      </c>
      <c r="I38" s="83" t="s">
        <v>59</v>
      </c>
      <c r="J38" s="1">
        <v>170</v>
      </c>
      <c r="K38" s="1"/>
      <c r="L38" s="1">
        <f t="shared" si="21"/>
        <v>0</v>
      </c>
      <c r="M38" s="1">
        <f t="shared" si="22"/>
        <v>0</v>
      </c>
      <c r="N38" s="1">
        <f>IF(L38&lt;0,0,VLOOKUP(L38,Převody!$A$2:$B$26,2,TRUE))</f>
        <v>0</v>
      </c>
      <c r="O38" s="1">
        <f>IF(M38&lt;0,0,VLOOKUP(M38,Převody!$A$2:$B$26,2,TRUE))</f>
        <v>0</v>
      </c>
      <c r="P38" s="1">
        <f>IF(L38&gt;M38,2,IF(L38=M38,1,0))</f>
        <v>1</v>
      </c>
      <c r="Q38" s="1">
        <f t="shared" si="20"/>
        <v>1</v>
      </c>
      <c r="R38" s="1"/>
      <c r="S38" s="1"/>
      <c r="T38" s="1"/>
      <c r="U38" s="1"/>
    </row>
    <row r="39" spans="1:21" ht="39.950000000000003" customHeight="1" x14ac:dyDescent="0.25">
      <c r="A39" s="1">
        <v>24</v>
      </c>
      <c r="B39" s="83" t="s">
        <v>77</v>
      </c>
      <c r="C39" s="83" t="s">
        <v>65</v>
      </c>
      <c r="D39" s="83" t="s">
        <v>63</v>
      </c>
      <c r="E39" s="1"/>
      <c r="F39" s="1">
        <v>110</v>
      </c>
      <c r="G39" s="83" t="s">
        <v>83</v>
      </c>
      <c r="H39" s="83" t="s">
        <v>62</v>
      </c>
      <c r="I39" s="83" t="s">
        <v>73</v>
      </c>
      <c r="J39" s="1"/>
      <c r="K39" s="1">
        <v>100</v>
      </c>
      <c r="L39" s="1">
        <f t="shared" si="21"/>
        <v>-10</v>
      </c>
      <c r="M39" s="1">
        <f t="shared" si="22"/>
        <v>10</v>
      </c>
      <c r="N39" s="1">
        <f>IF(L39&lt;0,0,VLOOKUP(L39,Převody!$A$2:$B$26,2,TRUE))</f>
        <v>0</v>
      </c>
      <c r="O39" s="1">
        <f>IF(M39&lt;0,0,VLOOKUP(M39,Převody!$A$2:$B$26,2,TRUE))</f>
        <v>0</v>
      </c>
      <c r="P39" s="1">
        <f>IF(L39&gt;M39,2,IF(L39=M39,1,0))</f>
        <v>0</v>
      </c>
      <c r="Q39" s="1">
        <f t="shared" si="20"/>
        <v>2</v>
      </c>
      <c r="R39" s="1"/>
      <c r="S39" s="1"/>
      <c r="T39" s="1"/>
      <c r="U39" s="1"/>
    </row>
    <row r="40" spans="1:21" ht="30" customHeight="1" x14ac:dyDescent="0.25">
      <c r="A40" s="55" t="s">
        <v>18</v>
      </c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1">
        <f>SUM(N36:N39)</f>
        <v>0</v>
      </c>
      <c r="O40" s="1">
        <f>SUM(O36:O39)</f>
        <v>11</v>
      </c>
      <c r="P40" s="1">
        <f>SUM(P36:P39)</f>
        <v>2</v>
      </c>
      <c r="Q40" s="1">
        <f>SUM(Q36:Q39)</f>
        <v>6</v>
      </c>
      <c r="R40" s="12">
        <f>SUM(R36:R37)</f>
        <v>4</v>
      </c>
      <c r="S40" s="12">
        <f t="shared" ref="S40:U40" si="23">SUM(S36:S37)</f>
        <v>12</v>
      </c>
      <c r="T40" s="12">
        <f t="shared" si="23"/>
        <v>4</v>
      </c>
      <c r="U40" s="12">
        <f t="shared" si="23"/>
        <v>12</v>
      </c>
    </row>
    <row r="41" spans="1:21" ht="30" customHeight="1" x14ac:dyDescent="0.25">
      <c r="A41" s="68" t="s">
        <v>40</v>
      </c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71" t="s">
        <v>38</v>
      </c>
      <c r="M41" s="72"/>
      <c r="N41" s="72"/>
      <c r="O41" s="72"/>
      <c r="P41" s="72"/>
      <c r="Q41" s="73"/>
      <c r="R41" s="13">
        <f>R40+R34+R28+R22+R16+R10</f>
        <v>55</v>
      </c>
      <c r="S41" s="13">
        <f t="shared" ref="S41:U41" si="24">S40+S34+S28+S22+S16+S10</f>
        <v>45</v>
      </c>
      <c r="T41" s="13">
        <f t="shared" si="24"/>
        <v>49</v>
      </c>
      <c r="U41" s="13">
        <f t="shared" si="24"/>
        <v>43</v>
      </c>
    </row>
    <row r="42" spans="1:21" ht="39.950000000000003" customHeight="1" x14ac:dyDescent="0.25">
      <c r="A42" s="50">
        <v>1</v>
      </c>
      <c r="B42" s="84" t="s">
        <v>93</v>
      </c>
      <c r="C42" s="84"/>
      <c r="D42" s="84"/>
      <c r="E42" s="84"/>
      <c r="F42" s="50">
        <v>3</v>
      </c>
      <c r="G42" s="84" t="s">
        <v>85</v>
      </c>
      <c r="H42" s="84"/>
      <c r="I42" s="84"/>
      <c r="J42" s="84"/>
      <c r="K42" s="84"/>
      <c r="L42" s="74"/>
      <c r="M42" s="75"/>
      <c r="N42" s="75"/>
      <c r="O42" s="75"/>
      <c r="P42" s="75"/>
      <c r="Q42" s="76"/>
      <c r="R42" s="14">
        <f>R41/96</f>
        <v>0.57291666666666663</v>
      </c>
      <c r="S42" s="14">
        <f t="shared" ref="S42:U42" si="25">S41/96</f>
        <v>0.46875</v>
      </c>
      <c r="T42" s="14">
        <f t="shared" si="25"/>
        <v>0.51041666666666663</v>
      </c>
      <c r="U42" s="14">
        <f t="shared" si="25"/>
        <v>0.44791666666666669</v>
      </c>
    </row>
    <row r="43" spans="1:21" ht="39.950000000000003" customHeight="1" x14ac:dyDescent="0.25">
      <c r="A43" s="50">
        <v>2</v>
      </c>
      <c r="B43" s="84" t="s">
        <v>84</v>
      </c>
      <c r="C43" s="84"/>
      <c r="D43" s="84"/>
      <c r="E43" s="84"/>
      <c r="F43" s="50">
        <v>4</v>
      </c>
      <c r="G43" s="84" t="s">
        <v>86</v>
      </c>
      <c r="H43" s="84"/>
      <c r="I43" s="84"/>
      <c r="J43" s="84"/>
      <c r="K43" s="84"/>
      <c r="L43" s="77" t="s">
        <v>39</v>
      </c>
      <c r="M43" s="77"/>
      <c r="N43" s="77"/>
      <c r="O43" s="77"/>
      <c r="P43" s="77"/>
      <c r="Q43" s="77"/>
      <c r="R43" s="15" t="str">
        <f>RANK(R41,$R$41:$U$41)&amp;"."</f>
        <v>1.</v>
      </c>
      <c r="S43" s="15" t="str">
        <f t="shared" ref="S43:U43" si="26">RANK(S41,$R$41:$U$41)&amp;"."</f>
        <v>3.</v>
      </c>
      <c r="T43" s="15" t="str">
        <f t="shared" si="26"/>
        <v>2.</v>
      </c>
      <c r="U43" s="15" t="str">
        <f t="shared" si="26"/>
        <v>4.</v>
      </c>
    </row>
  </sheetData>
  <mergeCells count="48">
    <mergeCell ref="A1:B1"/>
    <mergeCell ref="C1:O1"/>
    <mergeCell ref="R1:U1"/>
    <mergeCell ref="L41:Q42"/>
    <mergeCell ref="L43:Q43"/>
    <mergeCell ref="P1:Q1"/>
    <mergeCell ref="B42:E42"/>
    <mergeCell ref="B43:E43"/>
    <mergeCell ref="G42:K42"/>
    <mergeCell ref="G43:K43"/>
    <mergeCell ref="A41:K41"/>
    <mergeCell ref="A23:D23"/>
    <mergeCell ref="G23:I23"/>
    <mergeCell ref="R23:U23"/>
    <mergeCell ref="A40:M40"/>
    <mergeCell ref="A28:M28"/>
    <mergeCell ref="A29:D29"/>
    <mergeCell ref="R29:U29"/>
    <mergeCell ref="A34:M34"/>
    <mergeCell ref="A35:D35"/>
    <mergeCell ref="G35:I35"/>
    <mergeCell ref="R35:U35"/>
    <mergeCell ref="A16:M16"/>
    <mergeCell ref="A17:D17"/>
    <mergeCell ref="G17:I17"/>
    <mergeCell ref="R17:U17"/>
    <mergeCell ref="A22:M22"/>
    <mergeCell ref="B2:F2"/>
    <mergeCell ref="R5:U5"/>
    <mergeCell ref="A11:D11"/>
    <mergeCell ref="R11:U11"/>
    <mergeCell ref="A10:M10"/>
    <mergeCell ref="G2:K2"/>
    <mergeCell ref="R2:U3"/>
    <mergeCell ref="G3:G4"/>
    <mergeCell ref="A5:D5"/>
    <mergeCell ref="G5:I5"/>
    <mergeCell ref="L2:M4"/>
    <mergeCell ref="N2:O4"/>
    <mergeCell ref="P2:Q4"/>
    <mergeCell ref="A2:A4"/>
    <mergeCell ref="B3:B4"/>
    <mergeCell ref="C3:C4"/>
    <mergeCell ref="D3:D4"/>
    <mergeCell ref="H3:H4"/>
    <mergeCell ref="I3:I4"/>
    <mergeCell ref="E3:F3"/>
    <mergeCell ref="J3:K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5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7"/>
  <sheetViews>
    <sheetView workbookViewId="0">
      <selection activeCell="U21" sqref="U21:U26"/>
    </sheetView>
  </sheetViews>
  <sheetFormatPr defaultRowHeight="15" x14ac:dyDescent="0.25"/>
  <cols>
    <col min="1" max="1" width="11.7109375" customWidth="1"/>
    <col min="2" max="13" width="6.7109375" customWidth="1"/>
    <col min="15" max="15" width="6.5703125" bestFit="1" customWidth="1"/>
    <col min="16" max="16" width="3.28515625" bestFit="1" customWidth="1"/>
    <col min="17" max="17" width="22.28515625" customWidth="1"/>
    <col min="21" max="21" width="2.85546875" bestFit="1" customWidth="1"/>
    <col min="22" max="22" width="22.140625" customWidth="1"/>
  </cols>
  <sheetData>
    <row r="1" spans="1:27" ht="120" customHeight="1" x14ac:dyDescent="0.25">
      <c r="A1" s="8"/>
      <c r="B1" s="16" t="str">
        <f>Vyhodnocení!B42</f>
        <v>Kunert Tomáš</v>
      </c>
      <c r="C1" s="16" t="str">
        <f>Vyhodnocení!B43</f>
        <v>Mráz Petřík</v>
      </c>
      <c r="D1" s="16" t="str">
        <f>Vyhodnocení!G42</f>
        <v>Pszczolka Stareček</v>
      </c>
      <c r="E1" s="16" t="str">
        <f>Vyhodnocení!G43</f>
        <v>Kaleta Žák</v>
      </c>
      <c r="F1" s="16"/>
      <c r="G1" s="16"/>
      <c r="H1" s="8"/>
      <c r="J1" s="16" t="str">
        <f>B1</f>
        <v>Kunert Tomáš</v>
      </c>
      <c r="K1" s="16" t="str">
        <f t="shared" ref="K1:M1" si="0">C1</f>
        <v>Mráz Petřík</v>
      </c>
      <c r="L1" s="16" t="str">
        <f t="shared" si="0"/>
        <v>Pszczolka Stareček</v>
      </c>
      <c r="M1" s="16" t="str">
        <f t="shared" si="0"/>
        <v>Kaleta Žák</v>
      </c>
    </row>
    <row r="2" spans="1:27" x14ac:dyDescent="0.25">
      <c r="A2" s="17">
        <f>Vyhodnocení!R1</f>
        <v>43816</v>
      </c>
      <c r="B2" s="8">
        <v>1</v>
      </c>
      <c r="C2" s="8">
        <v>2</v>
      </c>
      <c r="D2" s="8">
        <v>3</v>
      </c>
      <c r="E2" s="8">
        <v>4</v>
      </c>
      <c r="F2" s="8"/>
      <c r="G2" s="8"/>
      <c r="H2" s="8"/>
      <c r="J2" s="8">
        <v>1</v>
      </c>
      <c r="K2" s="8">
        <v>2</v>
      </c>
      <c r="L2" s="8">
        <v>3</v>
      </c>
      <c r="M2" s="8">
        <v>4</v>
      </c>
    </row>
    <row r="3" spans="1:27" x14ac:dyDescent="0.25">
      <c r="A3" s="19">
        <v>4</v>
      </c>
      <c r="B3" s="8">
        <f>Vyhodnocení!R6</f>
        <v>8</v>
      </c>
      <c r="C3" s="8">
        <f>Vyhodnocení!S6</f>
        <v>0</v>
      </c>
      <c r="D3" s="8">
        <f>Vyhodnocení!T6</f>
        <v>8</v>
      </c>
      <c r="E3" s="8">
        <f>Vyhodnocení!U6</f>
        <v>0</v>
      </c>
      <c r="F3" s="8"/>
      <c r="G3" s="8"/>
      <c r="H3" s="8">
        <f>SUM(B3:F3)</f>
        <v>16</v>
      </c>
      <c r="J3" s="8">
        <f>Vyhodnocení!R7</f>
        <v>8</v>
      </c>
      <c r="K3" s="8">
        <f>Vyhodnocení!S7</f>
        <v>0</v>
      </c>
      <c r="L3" s="8">
        <f>Vyhodnocení!T7</f>
        <v>8</v>
      </c>
      <c r="M3" s="8">
        <f>Vyhodnocení!U7</f>
        <v>0</v>
      </c>
      <c r="O3" s="42" t="s">
        <v>39</v>
      </c>
      <c r="P3" s="43" t="s">
        <v>43</v>
      </c>
      <c r="Q3" s="43" t="s">
        <v>44</v>
      </c>
      <c r="R3" s="43" t="s">
        <v>13</v>
      </c>
      <c r="S3" s="44" t="s">
        <v>42</v>
      </c>
      <c r="U3" s="45"/>
      <c r="V3" s="46" t="s">
        <v>49</v>
      </c>
      <c r="W3" s="46" t="s">
        <v>45</v>
      </c>
      <c r="X3" s="46" t="s">
        <v>46</v>
      </c>
      <c r="Y3" s="46" t="s">
        <v>47</v>
      </c>
      <c r="Z3" s="46" t="s">
        <v>48</v>
      </c>
      <c r="AA3" s="47" t="s">
        <v>50</v>
      </c>
    </row>
    <row r="4" spans="1:27" x14ac:dyDescent="0.25">
      <c r="A4" s="8">
        <v>8</v>
      </c>
      <c r="B4" s="8">
        <f>Vyhodnocení!R12</f>
        <v>3</v>
      </c>
      <c r="C4" s="8">
        <f>Vyhodnocení!S12</f>
        <v>3</v>
      </c>
      <c r="D4" s="8">
        <f>Vyhodnocení!T12</f>
        <v>5</v>
      </c>
      <c r="E4" s="8">
        <f>Vyhodnocení!U12</f>
        <v>5</v>
      </c>
      <c r="F4" s="8"/>
      <c r="G4" s="8"/>
      <c r="H4" s="8">
        <f t="shared" ref="H4:H8" si="1">SUM(B4:F4)</f>
        <v>16</v>
      </c>
      <c r="J4" s="8">
        <f>Vyhodnocení!R13</f>
        <v>2</v>
      </c>
      <c r="K4" s="8">
        <f>Vyhodnocení!S13</f>
        <v>2</v>
      </c>
      <c r="L4" s="8">
        <f>Vyhodnocení!T13</f>
        <v>6</v>
      </c>
      <c r="M4" s="8">
        <f>Vyhodnocení!U13</f>
        <v>6</v>
      </c>
      <c r="O4" s="36" t="str">
        <f t="array" ref="O4:O7">TRANSPOSE(B15:E15)</f>
        <v>1.</v>
      </c>
      <c r="P4" s="37">
        <f t="array" ref="P4:P7">TRANSPOSE(B2:E2)</f>
        <v>1</v>
      </c>
      <c r="Q4" s="48" t="str">
        <f t="array" ref="Q4:Q7">TRANSPOSE(B1:E1)</f>
        <v>Kunert Tomáš</v>
      </c>
      <c r="R4" s="37">
        <f t="array" ref="R4:R7">TRANSPOSE(B14:E14)</f>
        <v>55</v>
      </c>
      <c r="S4" s="38">
        <f t="array" ref="S4:S7">TRANSPOSE(B16:E16)</f>
        <v>57.291666666666671</v>
      </c>
      <c r="U4" s="28" t="s">
        <v>45</v>
      </c>
      <c r="V4" s="29" t="str">
        <f>Q4</f>
        <v>Kunert Tomáš</v>
      </c>
      <c r="W4" s="30" t="s">
        <v>49</v>
      </c>
      <c r="X4" s="30">
        <f>B7+B8+J7+J8</f>
        <v>18</v>
      </c>
      <c r="Y4" s="30">
        <f>B5+B6+J5+J6</f>
        <v>16</v>
      </c>
      <c r="Z4" s="30">
        <f>B3+B4+J3+J4</f>
        <v>21</v>
      </c>
      <c r="AA4" s="31">
        <f>SUM(W4:Z4)</f>
        <v>55</v>
      </c>
    </row>
    <row r="5" spans="1:27" x14ac:dyDescent="0.25">
      <c r="A5" s="8">
        <v>12</v>
      </c>
      <c r="B5" s="8">
        <f>Vyhodnocení!R18</f>
        <v>7</v>
      </c>
      <c r="C5" s="8">
        <f>Vyhodnocení!S18</f>
        <v>7</v>
      </c>
      <c r="D5" s="8">
        <f>Vyhodnocení!T18</f>
        <v>1</v>
      </c>
      <c r="E5" s="8">
        <f>Vyhodnocení!U18</f>
        <v>1</v>
      </c>
      <c r="F5" s="8"/>
      <c r="G5" s="8"/>
      <c r="H5" s="8">
        <f t="shared" si="1"/>
        <v>16</v>
      </c>
      <c r="J5" s="8">
        <f>Vyhodnocení!R19</f>
        <v>6</v>
      </c>
      <c r="K5" s="8">
        <f>Vyhodnocení!S19</f>
        <v>6</v>
      </c>
      <c r="L5" s="8">
        <f>Vyhodnocení!T19</f>
        <v>2</v>
      </c>
      <c r="M5" s="8">
        <f>Vyhodnocení!U19</f>
        <v>2</v>
      </c>
      <c r="O5" s="36" t="str">
        <v>3.</v>
      </c>
      <c r="P5" s="37">
        <v>2</v>
      </c>
      <c r="Q5" s="48" t="str">
        <v>Mráz Petřík</v>
      </c>
      <c r="R5" s="37">
        <v>45</v>
      </c>
      <c r="S5" s="38">
        <v>46.875</v>
      </c>
      <c r="U5" s="28" t="s">
        <v>46</v>
      </c>
      <c r="V5" s="29" t="str">
        <f t="shared" ref="V5:V7" si="2">Q5</f>
        <v>Mráz Petřík</v>
      </c>
      <c r="W5" s="30">
        <f>C7+C8+K7+K8</f>
        <v>14</v>
      </c>
      <c r="X5" s="30" t="s">
        <v>49</v>
      </c>
      <c r="Y5" s="30">
        <f>C3+C4+K3+K4</f>
        <v>5</v>
      </c>
      <c r="Z5" s="30">
        <f>C5+C6+K5+K6</f>
        <v>26</v>
      </c>
      <c r="AA5" s="31">
        <f t="shared" ref="AA5:AA7" si="3">SUM(W5:Z5)</f>
        <v>45</v>
      </c>
    </row>
    <row r="6" spans="1:27" x14ac:dyDescent="0.25">
      <c r="A6" s="8">
        <v>16</v>
      </c>
      <c r="B6" s="8">
        <f>Vyhodnocení!R24</f>
        <v>2</v>
      </c>
      <c r="C6" s="8">
        <f>Vyhodnocení!S24</f>
        <v>6</v>
      </c>
      <c r="D6" s="8">
        <f>Vyhodnocení!T24</f>
        <v>6</v>
      </c>
      <c r="E6" s="8">
        <f>Vyhodnocení!U24</f>
        <v>2</v>
      </c>
      <c r="F6" s="8"/>
      <c r="G6" s="8"/>
      <c r="H6" s="8">
        <f t="shared" si="1"/>
        <v>16</v>
      </c>
      <c r="J6" s="8">
        <f>Vyhodnocení!R25</f>
        <v>1</v>
      </c>
      <c r="K6" s="8">
        <f>Vyhodnocení!S25</f>
        <v>7</v>
      </c>
      <c r="L6" s="8">
        <f>Vyhodnocení!T25</f>
        <v>7</v>
      </c>
      <c r="M6" s="8">
        <f>Vyhodnocení!U25</f>
        <v>1</v>
      </c>
      <c r="O6" s="36" t="str">
        <v>2.</v>
      </c>
      <c r="P6" s="37">
        <v>3</v>
      </c>
      <c r="Q6" s="48" t="str">
        <v>Pszczolka Stareček</v>
      </c>
      <c r="R6" s="37">
        <v>49</v>
      </c>
      <c r="S6" s="38">
        <v>51.041666666666671</v>
      </c>
      <c r="U6" s="28" t="s">
        <v>47</v>
      </c>
      <c r="V6" s="29" t="str">
        <f t="shared" si="2"/>
        <v>Pszczolka Stareček</v>
      </c>
      <c r="W6" s="30">
        <f>D5+D6+L5+L6</f>
        <v>16</v>
      </c>
      <c r="X6" s="30">
        <f>D3+D4+L3+L4</f>
        <v>27</v>
      </c>
      <c r="Y6" s="30" t="s">
        <v>49</v>
      </c>
      <c r="Z6" s="30">
        <f>D7+D8+L7+L8</f>
        <v>6</v>
      </c>
      <c r="AA6" s="31">
        <f t="shared" si="3"/>
        <v>49</v>
      </c>
    </row>
    <row r="7" spans="1:27" x14ac:dyDescent="0.25">
      <c r="A7" s="8">
        <v>20</v>
      </c>
      <c r="B7" s="8">
        <f>Vyhodnocení!R30</f>
        <v>8</v>
      </c>
      <c r="C7" s="8">
        <f>Vyhodnocení!S30</f>
        <v>0</v>
      </c>
      <c r="D7" s="8">
        <f>Vyhodnocení!T30</f>
        <v>0</v>
      </c>
      <c r="E7" s="8">
        <f>Vyhodnocení!U30</f>
        <v>8</v>
      </c>
      <c r="F7" s="8"/>
      <c r="G7" s="8"/>
      <c r="H7" s="8">
        <f t="shared" si="1"/>
        <v>16</v>
      </c>
      <c r="J7" s="8">
        <f>Vyhodnocení!R31</f>
        <v>6</v>
      </c>
      <c r="K7" s="8">
        <f>Vyhodnocení!S31</f>
        <v>2</v>
      </c>
      <c r="L7" s="8">
        <f>Vyhodnocení!T31</f>
        <v>2</v>
      </c>
      <c r="M7" s="8">
        <f>Vyhodnocení!U31</f>
        <v>6</v>
      </c>
      <c r="O7" s="39" t="str">
        <v>4.</v>
      </c>
      <c r="P7" s="40">
        <v>4</v>
      </c>
      <c r="Q7" s="49" t="str">
        <v>Kaleta Žák</v>
      </c>
      <c r="R7" s="40">
        <v>43</v>
      </c>
      <c r="S7" s="41">
        <v>44.791666666666671</v>
      </c>
      <c r="U7" s="32" t="s">
        <v>48</v>
      </c>
      <c r="V7" s="33" t="str">
        <f t="shared" si="2"/>
        <v>Kaleta Žák</v>
      </c>
      <c r="W7" s="34">
        <f>E3+E4+M3+M4</f>
        <v>11</v>
      </c>
      <c r="X7" s="34">
        <f>E5+E6+M5+M6</f>
        <v>6</v>
      </c>
      <c r="Y7" s="34">
        <f>E7+E8+M7+M8</f>
        <v>26</v>
      </c>
      <c r="Z7" s="34" t="s">
        <v>49</v>
      </c>
      <c r="AA7" s="35">
        <f t="shared" si="3"/>
        <v>43</v>
      </c>
    </row>
    <row r="8" spans="1:27" x14ac:dyDescent="0.25">
      <c r="A8" s="8">
        <v>24</v>
      </c>
      <c r="B8" s="8">
        <f>Vyhodnocení!R36</f>
        <v>2</v>
      </c>
      <c r="C8" s="8">
        <f>Vyhodnocení!S36</f>
        <v>6</v>
      </c>
      <c r="D8" s="8">
        <f>Vyhodnocení!T36</f>
        <v>2</v>
      </c>
      <c r="E8" s="8">
        <f>Vyhodnocení!U36</f>
        <v>6</v>
      </c>
      <c r="F8" s="8"/>
      <c r="G8" s="8"/>
      <c r="H8" s="8">
        <f t="shared" si="1"/>
        <v>16</v>
      </c>
      <c r="J8" s="8">
        <f>Vyhodnocení!R37</f>
        <v>2</v>
      </c>
      <c r="K8" s="8">
        <f>Vyhodnocení!S37</f>
        <v>6</v>
      </c>
      <c r="L8" s="8">
        <f>Vyhodnocení!T37</f>
        <v>2</v>
      </c>
      <c r="M8" s="8">
        <f>Vyhodnocení!U37</f>
        <v>6</v>
      </c>
    </row>
    <row r="9" spans="1:27" x14ac:dyDescent="0.25">
      <c r="A9" s="8"/>
      <c r="B9" s="8"/>
      <c r="C9" s="8"/>
      <c r="D9" s="8"/>
      <c r="E9" s="8"/>
      <c r="F9" s="8"/>
      <c r="G9" s="8"/>
      <c r="H9" s="8"/>
      <c r="J9" s="8"/>
      <c r="K9" s="8"/>
      <c r="L9" s="8"/>
      <c r="M9" s="8"/>
    </row>
    <row r="10" spans="1:27" x14ac:dyDescent="0.25">
      <c r="A10" s="8"/>
      <c r="B10" s="8"/>
      <c r="C10" s="8"/>
      <c r="D10" s="8"/>
      <c r="E10" s="8"/>
      <c r="F10" s="8"/>
      <c r="G10" s="8"/>
      <c r="H10" s="8"/>
      <c r="J10" s="8"/>
      <c r="K10" s="8"/>
      <c r="L10" s="8"/>
      <c r="M10" s="8"/>
    </row>
    <row r="11" spans="1:27" x14ac:dyDescent="0.25">
      <c r="A11" s="8"/>
      <c r="B11" s="8"/>
      <c r="C11" s="8"/>
      <c r="D11" s="8"/>
      <c r="E11" s="8"/>
      <c r="F11" s="8"/>
      <c r="G11" s="8"/>
      <c r="H11" s="8"/>
      <c r="J11" s="8"/>
      <c r="K11" s="8"/>
      <c r="L11" s="8"/>
      <c r="M11" s="8"/>
      <c r="O11" t="str">
        <f>O4&amp;" "&amp;P4&amp;" "&amp;Q4&amp;" "&amp;R4&amp;" "&amp;ROUND(S4,3)&amp;" *"</f>
        <v>1. 1 Kunert Tomáš 55 57,292 *</v>
      </c>
      <c r="U11" t="str">
        <f>U4&amp;" "&amp;V4&amp;" "&amp;W4&amp;" "&amp;X4&amp;" "&amp;Y4&amp;" "&amp;Z4&amp;" *"</f>
        <v>a) Kunert Tomáš × 18 16 21 *</v>
      </c>
    </row>
    <row r="12" spans="1:27" x14ac:dyDescent="0.25">
      <c r="A12" s="8"/>
      <c r="B12" s="8">
        <f>J14</f>
        <v>25</v>
      </c>
      <c r="C12" s="8">
        <f t="shared" ref="C12:E12" si="4">K14</f>
        <v>23</v>
      </c>
      <c r="D12" s="8">
        <f t="shared" si="4"/>
        <v>27</v>
      </c>
      <c r="E12" s="8">
        <f t="shared" si="4"/>
        <v>21</v>
      </c>
      <c r="F12" s="8"/>
      <c r="G12" s="8"/>
      <c r="H12" s="8"/>
      <c r="J12" s="8"/>
      <c r="K12" s="8"/>
      <c r="L12" s="8"/>
      <c r="M12" s="8"/>
      <c r="O12" t="str">
        <f>O5&amp;" "&amp;P5&amp;" "&amp;Q5&amp;" "&amp;R5&amp;" "&amp;ROUND(S5,3)&amp;" *"</f>
        <v>3. 2 Mráz Petřík 45 46,875 *</v>
      </c>
      <c r="U12" t="str">
        <f>U5&amp;" "&amp;V5&amp;" "&amp;W5&amp;" "&amp;X5&amp;" "&amp;Y5&amp;" "&amp;Z5&amp;" *"</f>
        <v>b) Mráz Petřík 14 × 5 26 *</v>
      </c>
    </row>
    <row r="13" spans="1:27" x14ac:dyDescent="0.25">
      <c r="A13" s="8"/>
      <c r="B13" s="8"/>
      <c r="C13" s="8"/>
      <c r="D13" s="8"/>
      <c r="E13" s="8"/>
      <c r="F13" s="8"/>
      <c r="G13" s="8"/>
      <c r="H13" s="8">
        <f>SUM(B13:F13)</f>
        <v>0</v>
      </c>
      <c r="J13" s="8"/>
      <c r="K13" s="8"/>
      <c r="L13" s="8"/>
      <c r="M13" s="8"/>
      <c r="O13" t="str">
        <f>O6&amp;" "&amp;P6&amp;" "&amp;Q6&amp;" "&amp;R6&amp;" "&amp;ROUND(S6,3)&amp;" *"</f>
        <v>2. 3 Pszczolka Stareček 49 51,042 *</v>
      </c>
      <c r="U13" t="str">
        <f>U6&amp;" "&amp;V6&amp;" "&amp;W6&amp;" "&amp;X6&amp;" "&amp;Y6&amp;" "&amp;Z6&amp;" *"</f>
        <v>c) Pszczolka Stareček 16 27 × 6 *</v>
      </c>
    </row>
    <row r="14" spans="1:27" x14ac:dyDescent="0.25">
      <c r="A14" s="8" t="s">
        <v>13</v>
      </c>
      <c r="B14" s="8">
        <f>SUM(B3:B13)</f>
        <v>55</v>
      </c>
      <c r="C14" s="8">
        <f>SUM(C3:C13)</f>
        <v>45</v>
      </c>
      <c r="D14" s="8">
        <f>SUM(D3:D13)</f>
        <v>49</v>
      </c>
      <c r="E14" s="8">
        <f>SUM(E3:E13)</f>
        <v>43</v>
      </c>
      <c r="F14" s="8"/>
      <c r="G14" s="8"/>
      <c r="H14" s="8">
        <f>SUM(B14:F14)</f>
        <v>192</v>
      </c>
      <c r="J14" s="8">
        <f>SUM(J3:J13)</f>
        <v>25</v>
      </c>
      <c r="K14" s="8">
        <f>SUM(K3:K13)</f>
        <v>23</v>
      </c>
      <c r="L14" s="8">
        <f>SUM(L3:L13)</f>
        <v>27</v>
      </c>
      <c r="M14" s="8">
        <f>SUM(M3:M13)</f>
        <v>21</v>
      </c>
      <c r="O14" t="str">
        <f>O7&amp;" "&amp;P7&amp;" "&amp;Q7&amp;" "&amp;R7&amp;" "&amp;ROUND(S7,3)&amp;" *"</f>
        <v>4. 4 Kaleta Žák 43 44,792 *</v>
      </c>
      <c r="U14" t="str">
        <f>U7&amp;" "&amp;V7&amp;" "&amp;W7&amp;" "&amp;X7&amp;" "&amp;Y7&amp;" "&amp;Z7&amp;" *"</f>
        <v>d) Kaleta Žák 11 6 26 × *</v>
      </c>
    </row>
    <row r="15" spans="1:27" x14ac:dyDescent="0.25">
      <c r="A15" s="8" t="s">
        <v>39</v>
      </c>
      <c r="B15" s="27" t="str">
        <f>CONCATENATE(RANK(B14,$B$14:$G$14,0),".")</f>
        <v>1.</v>
      </c>
      <c r="C15" s="27" t="str">
        <f>CONCATENATE(RANK(C14,$B$14:$G$14,0),".")</f>
        <v>3.</v>
      </c>
      <c r="D15" s="27" t="str">
        <f>CONCATENATE(RANK(D14,$B$14:$G$14,0),".")</f>
        <v>2.</v>
      </c>
      <c r="E15" s="27" t="str">
        <f>CONCATENATE(RANK(E14,$B$14:$G$14,0),".")</f>
        <v>4.</v>
      </c>
      <c r="F15" s="8"/>
      <c r="G15" s="8"/>
      <c r="H15" s="8"/>
    </row>
    <row r="16" spans="1:27" x14ac:dyDescent="0.25">
      <c r="A16" s="8" t="s">
        <v>42</v>
      </c>
      <c r="B16" s="20">
        <f>B14/0.96</f>
        <v>57.291666666666671</v>
      </c>
      <c r="C16" s="20">
        <f>C14/0.96</f>
        <v>46.875</v>
      </c>
      <c r="D16" s="20">
        <f>D14/0.96</f>
        <v>51.041666666666671</v>
      </c>
      <c r="E16" s="20">
        <f>E14/0.96</f>
        <v>44.791666666666671</v>
      </c>
      <c r="F16" s="18"/>
      <c r="G16" s="18"/>
      <c r="H16" s="18">
        <f>H14/0.96</f>
        <v>200</v>
      </c>
      <c r="J16" s="18"/>
      <c r="K16" s="18"/>
      <c r="L16" s="18"/>
      <c r="M16" s="18"/>
    </row>
    <row r="17" spans="15:25" ht="18.75" x14ac:dyDescent="0.3">
      <c r="O17" s="79" t="s">
        <v>51</v>
      </c>
      <c r="P17" s="79"/>
      <c r="Q17" s="79"/>
      <c r="R17" s="79"/>
      <c r="S17" s="79"/>
      <c r="T17" s="79"/>
      <c r="U17" s="79"/>
      <c r="V17" s="79"/>
      <c r="W17" s="79"/>
      <c r="X17" s="79"/>
      <c r="Y17" s="79"/>
    </row>
    <row r="18" spans="15:25" ht="18.75" x14ac:dyDescent="0.3">
      <c r="O18" s="80" t="s">
        <v>54</v>
      </c>
      <c r="P18" s="80"/>
      <c r="Q18" s="80"/>
      <c r="R18" s="80"/>
      <c r="S18" s="80"/>
      <c r="T18" s="80"/>
      <c r="U18" s="80"/>
      <c r="V18" s="80"/>
      <c r="W18" s="80"/>
      <c r="X18" s="80"/>
      <c r="Y18" s="80"/>
    </row>
    <row r="19" spans="15:25" x14ac:dyDescent="0.25"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5:25" x14ac:dyDescent="0.25">
      <c r="O20" t="s">
        <v>52</v>
      </c>
      <c r="P20" s="8"/>
      <c r="Q20" s="8"/>
      <c r="R20" s="8"/>
      <c r="S20" s="8"/>
      <c r="T20" s="8"/>
      <c r="U20" s="21" t="s">
        <v>53</v>
      </c>
      <c r="V20" s="8"/>
      <c r="W20" s="8"/>
      <c r="X20" s="8"/>
      <c r="Y20" s="8"/>
    </row>
    <row r="21" spans="15:25" x14ac:dyDescent="0.25">
      <c r="O21" s="22" t="s">
        <v>92</v>
      </c>
      <c r="P21" s="23"/>
      <c r="Q21" s="23"/>
      <c r="R21" s="23"/>
      <c r="S21" s="8"/>
      <c r="T21" s="8"/>
      <c r="U21" s="22" t="s">
        <v>92</v>
      </c>
      <c r="V21" s="22"/>
      <c r="W21" s="23"/>
      <c r="X21" s="23"/>
      <c r="Y21" s="23"/>
    </row>
    <row r="22" spans="15:25" x14ac:dyDescent="0.25">
      <c r="O22" s="22"/>
      <c r="P22" s="23"/>
      <c r="Q22" s="23"/>
      <c r="R22" s="23"/>
      <c r="S22" s="8"/>
      <c r="T22" s="8"/>
      <c r="U22" s="23"/>
      <c r="V22" s="24"/>
      <c r="W22" s="23"/>
      <c r="X22" s="23"/>
      <c r="Y22" s="23"/>
    </row>
    <row r="23" spans="15:25" x14ac:dyDescent="0.25">
      <c r="O23" s="22" t="s">
        <v>94</v>
      </c>
      <c r="P23" s="23"/>
      <c r="Q23" s="23"/>
      <c r="R23" s="23"/>
      <c r="S23" s="8"/>
      <c r="T23" s="8"/>
      <c r="U23" s="25" t="str">
        <f>U11</f>
        <v>a) Kunert Tomáš × 18 16 21 *</v>
      </c>
      <c r="V23" s="23"/>
      <c r="W23" s="23"/>
      <c r="X23" s="23"/>
      <c r="Y23" s="23"/>
    </row>
    <row r="24" spans="15:25" x14ac:dyDescent="0.25">
      <c r="O24" s="22" t="s">
        <v>90</v>
      </c>
      <c r="P24" s="22"/>
      <c r="Q24" s="22"/>
      <c r="R24" s="22"/>
      <c r="U24" s="25" t="str">
        <f>U12</f>
        <v>b) Mráz Petřík 14 × 5 26 *</v>
      </c>
      <c r="V24" s="22"/>
      <c r="W24" s="22"/>
      <c r="X24" s="22"/>
      <c r="Y24" s="22"/>
    </row>
    <row r="25" spans="15:25" x14ac:dyDescent="0.25">
      <c r="O25" s="22" t="s">
        <v>89</v>
      </c>
      <c r="P25" s="22"/>
      <c r="Q25" s="22"/>
      <c r="R25" s="22"/>
      <c r="U25" s="25" t="str">
        <f>U13</f>
        <v>c) Pszczolka Stareček 16 27 × 6 *</v>
      </c>
      <c r="V25" s="22"/>
      <c r="W25" s="22"/>
      <c r="X25" s="22"/>
      <c r="Y25" s="22"/>
    </row>
    <row r="26" spans="15:25" x14ac:dyDescent="0.25">
      <c r="O26" s="22" t="s">
        <v>91</v>
      </c>
      <c r="P26" s="22"/>
      <c r="Q26" s="22"/>
      <c r="R26" s="22"/>
      <c r="U26" s="25" t="str">
        <f>U14</f>
        <v>d) Kaleta Žák 11 6 26 × *</v>
      </c>
      <c r="V26" s="22"/>
      <c r="W26" s="22"/>
      <c r="X26" s="22"/>
      <c r="Y26" s="22"/>
    </row>
    <row r="27" spans="15:25" x14ac:dyDescent="0.25"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</row>
  </sheetData>
  <sortState ref="O23:O26">
    <sortCondition ref="O23"/>
  </sortState>
  <mergeCells count="2">
    <mergeCell ref="O17:Y17"/>
    <mergeCell ref="O18:Y18"/>
  </mergeCells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E10" sqref="E10"/>
    </sheetView>
  </sheetViews>
  <sheetFormatPr defaultRowHeight="15" x14ac:dyDescent="0.25"/>
  <cols>
    <col min="3" max="3" width="11.28515625" customWidth="1"/>
    <col min="4" max="4" width="10.85546875" bestFit="1" customWidth="1"/>
  </cols>
  <sheetData>
    <row r="1" spans="1:6" x14ac:dyDescent="0.25">
      <c r="A1" s="81" t="s">
        <v>33</v>
      </c>
      <c r="B1" s="81"/>
      <c r="D1" s="82" t="s">
        <v>34</v>
      </c>
      <c r="E1" s="82"/>
      <c r="F1" s="82"/>
    </row>
    <row r="2" spans="1:6" x14ac:dyDescent="0.25">
      <c r="A2" s="9">
        <v>0</v>
      </c>
      <c r="B2" s="9">
        <v>0</v>
      </c>
      <c r="D2" s="9" t="s">
        <v>35</v>
      </c>
      <c r="E2" s="9" t="s">
        <v>36</v>
      </c>
      <c r="F2" s="9" t="s">
        <v>37</v>
      </c>
    </row>
    <row r="3" spans="1:6" x14ac:dyDescent="0.25">
      <c r="A3" s="9">
        <v>20</v>
      </c>
      <c r="B3" s="9">
        <v>1</v>
      </c>
      <c r="D3" s="9">
        <v>0</v>
      </c>
      <c r="E3" s="9">
        <v>4</v>
      </c>
      <c r="F3" s="9">
        <v>4</v>
      </c>
    </row>
    <row r="4" spans="1:6" x14ac:dyDescent="0.25">
      <c r="A4" s="9">
        <v>50</v>
      </c>
      <c r="B4" s="9">
        <v>2</v>
      </c>
      <c r="D4" s="9">
        <v>3</v>
      </c>
      <c r="E4" s="9">
        <v>5</v>
      </c>
      <c r="F4" s="9">
        <v>3</v>
      </c>
    </row>
    <row r="5" spans="1:6" x14ac:dyDescent="0.25">
      <c r="A5" s="9">
        <v>90</v>
      </c>
      <c r="B5" s="9">
        <v>3</v>
      </c>
      <c r="D5" s="9">
        <v>7</v>
      </c>
      <c r="E5" s="9">
        <v>6</v>
      </c>
      <c r="F5" s="9">
        <v>2</v>
      </c>
    </row>
    <row r="6" spans="1:6" x14ac:dyDescent="0.25">
      <c r="A6" s="9">
        <v>130</v>
      </c>
      <c r="B6" s="9">
        <v>4</v>
      </c>
      <c r="D6" s="9">
        <v>12</v>
      </c>
      <c r="E6" s="9">
        <v>7</v>
      </c>
      <c r="F6" s="9">
        <v>1</v>
      </c>
    </row>
    <row r="7" spans="1:6" x14ac:dyDescent="0.25">
      <c r="A7" s="9">
        <v>170</v>
      </c>
      <c r="B7" s="9">
        <v>5</v>
      </c>
      <c r="D7" s="9">
        <v>18</v>
      </c>
      <c r="E7" s="9">
        <v>8</v>
      </c>
      <c r="F7" s="9">
        <v>0</v>
      </c>
    </row>
    <row r="8" spans="1:6" x14ac:dyDescent="0.25">
      <c r="A8" s="9">
        <v>220</v>
      </c>
      <c r="B8" s="9">
        <v>6</v>
      </c>
    </row>
    <row r="9" spans="1:6" x14ac:dyDescent="0.25">
      <c r="A9" s="9">
        <v>270</v>
      </c>
      <c r="B9" s="9">
        <v>7</v>
      </c>
    </row>
    <row r="10" spans="1:6" x14ac:dyDescent="0.25">
      <c r="A10" s="9">
        <v>320</v>
      </c>
      <c r="B10" s="9">
        <v>8</v>
      </c>
      <c r="D10">
        <v>4</v>
      </c>
      <c r="E10">
        <v>10</v>
      </c>
      <c r="F10">
        <f>D10-E10</f>
        <v>-6</v>
      </c>
    </row>
    <row r="11" spans="1:6" x14ac:dyDescent="0.25">
      <c r="A11" s="9">
        <v>370</v>
      </c>
      <c r="B11" s="9">
        <v>9</v>
      </c>
    </row>
    <row r="12" spans="1:6" x14ac:dyDescent="0.25">
      <c r="A12" s="9">
        <v>430</v>
      </c>
      <c r="B12" s="9">
        <v>10</v>
      </c>
      <c r="D12">
        <f>IF(D10-E10&lt;0,VLOOKUP(ABS(D10-E10),D3:F7,3,TRUE),VLOOKUP(D10-E10,D3:F7,2,TRUE))</f>
        <v>3</v>
      </c>
      <c r="E12">
        <f>IF(E10-D10&lt;0,VLOOKUP(ABS(E10-D10),D3:F7,3,TRUE),VLOOKUP(E10-D10,D3:F7,2,TRUE))</f>
        <v>5</v>
      </c>
    </row>
    <row r="13" spans="1:6" x14ac:dyDescent="0.25">
      <c r="A13" s="9">
        <v>500</v>
      </c>
      <c r="B13" s="9">
        <v>11</v>
      </c>
      <c r="D13">
        <f>IF(D10-E10&lt;0,VLOOKUP(ABS(D10-E10),D3:F7,3,TRUE),VLOOKUP(D10-E10,D3:F7,2,TRUE))</f>
        <v>3</v>
      </c>
      <c r="E13">
        <f>8-D13</f>
        <v>5</v>
      </c>
    </row>
    <row r="14" spans="1:6" x14ac:dyDescent="0.25">
      <c r="A14" s="9">
        <v>600</v>
      </c>
      <c r="B14" s="9">
        <v>12</v>
      </c>
    </row>
    <row r="15" spans="1:6" x14ac:dyDescent="0.25">
      <c r="A15" s="9">
        <v>750</v>
      </c>
      <c r="B15" s="9">
        <v>13</v>
      </c>
    </row>
    <row r="16" spans="1:6" x14ac:dyDescent="0.25">
      <c r="A16" s="9">
        <v>900</v>
      </c>
      <c r="B16" s="9">
        <v>14</v>
      </c>
    </row>
    <row r="17" spans="1:2" x14ac:dyDescent="0.25">
      <c r="A17" s="9">
        <v>1100</v>
      </c>
      <c r="B17" s="9">
        <v>15</v>
      </c>
    </row>
    <row r="18" spans="1:2" x14ac:dyDescent="0.25">
      <c r="A18" s="9">
        <v>1300</v>
      </c>
      <c r="B18" s="9">
        <v>16</v>
      </c>
    </row>
    <row r="19" spans="1:2" x14ac:dyDescent="0.25">
      <c r="A19" s="9">
        <v>1500</v>
      </c>
      <c r="B19" s="9">
        <v>17</v>
      </c>
    </row>
    <row r="20" spans="1:2" x14ac:dyDescent="0.25">
      <c r="A20" s="9">
        <v>1750</v>
      </c>
      <c r="B20" s="9">
        <v>18</v>
      </c>
    </row>
    <row r="21" spans="1:2" x14ac:dyDescent="0.25">
      <c r="A21" s="9">
        <v>2000</v>
      </c>
      <c r="B21" s="9">
        <v>19</v>
      </c>
    </row>
    <row r="22" spans="1:2" x14ac:dyDescent="0.25">
      <c r="A22" s="9">
        <v>2250</v>
      </c>
      <c r="B22" s="9">
        <v>20</v>
      </c>
    </row>
    <row r="23" spans="1:2" x14ac:dyDescent="0.25">
      <c r="A23" s="9">
        <v>2500</v>
      </c>
      <c r="B23" s="9">
        <v>21</v>
      </c>
    </row>
    <row r="24" spans="1:2" x14ac:dyDescent="0.25">
      <c r="A24" s="9">
        <v>3000</v>
      </c>
      <c r="B24" s="9">
        <v>22</v>
      </c>
    </row>
    <row r="25" spans="1:2" x14ac:dyDescent="0.25">
      <c r="A25" s="9">
        <v>3500</v>
      </c>
      <c r="B25" s="9">
        <v>23</v>
      </c>
    </row>
    <row r="26" spans="1:2" x14ac:dyDescent="0.25">
      <c r="A26" s="9">
        <v>4000</v>
      </c>
      <c r="B26" s="9">
        <v>24</v>
      </c>
    </row>
    <row r="28" spans="1:2" x14ac:dyDescent="0.25">
      <c r="A28" s="8">
        <v>3999</v>
      </c>
      <c r="B28" s="8">
        <f>VLOOKUP(A28,A2:B26,2,TRUE)</f>
        <v>23</v>
      </c>
    </row>
  </sheetData>
  <mergeCells count="2">
    <mergeCell ref="A1:B1"/>
    <mergeCell ref="D1:F1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3"/>
  <sheetViews>
    <sheetView zoomScaleNormal="100" zoomScalePageLayoutView="30" workbookViewId="0">
      <selection activeCell="B6" sqref="B6"/>
    </sheetView>
  </sheetViews>
  <sheetFormatPr defaultRowHeight="15.75" x14ac:dyDescent="0.25"/>
  <cols>
    <col min="1" max="1" width="7.7109375" style="5" customWidth="1"/>
    <col min="2" max="2" width="11.7109375" style="5" customWidth="1"/>
    <col min="3" max="4" width="7.7109375" style="5" customWidth="1"/>
    <col min="5" max="6" width="8.7109375" style="5" customWidth="1"/>
    <col min="7" max="7" width="11.7109375" style="5" customWidth="1"/>
    <col min="8" max="9" width="7.7109375" style="5" customWidth="1"/>
    <col min="10" max="11" width="8.7109375" style="5" customWidth="1"/>
    <col min="12" max="13" width="11.7109375" style="5" customWidth="1"/>
    <col min="14" max="17" width="7.7109375" style="5" customWidth="1"/>
    <col min="18" max="21" width="8.7109375" style="5" customWidth="1"/>
    <col min="22" max="16384" width="9.140625" style="2"/>
  </cols>
  <sheetData>
    <row r="1" spans="1:21" ht="39.950000000000003" customHeight="1" x14ac:dyDescent="0.25">
      <c r="A1" s="67" t="s">
        <v>41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78" t="s">
        <v>32</v>
      </c>
      <c r="Q1" s="78"/>
      <c r="R1" s="67"/>
      <c r="S1" s="67"/>
      <c r="T1" s="67"/>
      <c r="U1" s="67"/>
    </row>
    <row r="2" spans="1:21" ht="30" customHeight="1" x14ac:dyDescent="0.25">
      <c r="A2" s="64" t="s">
        <v>0</v>
      </c>
      <c r="B2" s="52" t="s">
        <v>14</v>
      </c>
      <c r="C2" s="52"/>
      <c r="D2" s="52"/>
      <c r="E2" s="52"/>
      <c r="F2" s="52"/>
      <c r="G2" s="52" t="s">
        <v>15</v>
      </c>
      <c r="H2" s="52"/>
      <c r="I2" s="52"/>
      <c r="J2" s="52"/>
      <c r="K2" s="52"/>
      <c r="L2" s="58" t="s">
        <v>6</v>
      </c>
      <c r="M2" s="59"/>
      <c r="N2" s="58" t="s">
        <v>9</v>
      </c>
      <c r="O2" s="59"/>
      <c r="P2" s="58" t="s">
        <v>10</v>
      </c>
      <c r="Q2" s="59"/>
      <c r="R2" s="56" t="s">
        <v>16</v>
      </c>
      <c r="S2" s="56"/>
      <c r="T2" s="56"/>
      <c r="U2" s="56"/>
    </row>
    <row r="3" spans="1:21" ht="30" customHeight="1" x14ac:dyDescent="0.25">
      <c r="A3" s="65"/>
      <c r="B3" s="51" t="s">
        <v>1</v>
      </c>
      <c r="C3" s="51" t="s">
        <v>2</v>
      </c>
      <c r="D3" s="51" t="s">
        <v>3</v>
      </c>
      <c r="E3" s="52" t="s">
        <v>13</v>
      </c>
      <c r="F3" s="52"/>
      <c r="G3" s="51" t="s">
        <v>1</v>
      </c>
      <c r="H3" s="51" t="s">
        <v>2</v>
      </c>
      <c r="I3" s="51" t="s">
        <v>3</v>
      </c>
      <c r="J3" s="52" t="s">
        <v>13</v>
      </c>
      <c r="K3" s="52"/>
      <c r="L3" s="60"/>
      <c r="M3" s="61"/>
      <c r="N3" s="60"/>
      <c r="O3" s="61"/>
      <c r="P3" s="60"/>
      <c r="Q3" s="61"/>
      <c r="R3" s="56"/>
      <c r="S3" s="56"/>
      <c r="T3" s="56"/>
      <c r="U3" s="56"/>
    </row>
    <row r="4" spans="1:21" ht="30" customHeight="1" x14ac:dyDescent="0.25">
      <c r="A4" s="66"/>
      <c r="B4" s="51"/>
      <c r="C4" s="51"/>
      <c r="D4" s="51"/>
      <c r="E4" s="7" t="s">
        <v>4</v>
      </c>
      <c r="F4" s="7" t="s">
        <v>5</v>
      </c>
      <c r="G4" s="51"/>
      <c r="H4" s="51"/>
      <c r="I4" s="51"/>
      <c r="J4" s="7" t="s">
        <v>4</v>
      </c>
      <c r="K4" s="7" t="s">
        <v>5</v>
      </c>
      <c r="L4" s="62"/>
      <c r="M4" s="63"/>
      <c r="N4" s="62"/>
      <c r="O4" s="63"/>
      <c r="P4" s="62"/>
      <c r="Q4" s="63"/>
      <c r="R4" s="7">
        <v>1</v>
      </c>
      <c r="S4" s="7">
        <v>2</v>
      </c>
      <c r="T4" s="7">
        <v>3</v>
      </c>
      <c r="U4" s="7">
        <v>4</v>
      </c>
    </row>
    <row r="5" spans="1:21" ht="30" customHeight="1" x14ac:dyDescent="0.25">
      <c r="A5" s="54" t="s">
        <v>17</v>
      </c>
      <c r="B5" s="54"/>
      <c r="C5" s="54"/>
      <c r="D5" s="54"/>
      <c r="E5" s="10">
        <v>1</v>
      </c>
      <c r="F5" s="10">
        <v>4</v>
      </c>
      <c r="G5" s="57"/>
      <c r="H5" s="57"/>
      <c r="I5" s="57"/>
      <c r="J5" s="10">
        <v>2</v>
      </c>
      <c r="K5" s="10">
        <v>3</v>
      </c>
      <c r="L5" s="10" t="s">
        <v>7</v>
      </c>
      <c r="M5" s="10" t="s">
        <v>8</v>
      </c>
      <c r="N5" s="10" t="s">
        <v>11</v>
      </c>
      <c r="O5" s="10" t="s">
        <v>12</v>
      </c>
      <c r="P5" s="11" t="s">
        <v>11</v>
      </c>
      <c r="Q5" s="10" t="s">
        <v>12</v>
      </c>
      <c r="R5" s="53"/>
      <c r="S5" s="53"/>
      <c r="T5" s="53"/>
      <c r="U5" s="53"/>
    </row>
    <row r="6" spans="1:21" ht="39.950000000000003" customHeight="1" x14ac:dyDescent="0.25">
      <c r="A6" s="1">
        <v>1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ht="39.950000000000003" customHeight="1" x14ac:dyDescent="0.25">
      <c r="A7" s="1">
        <v>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1" ht="39.950000000000003" customHeight="1" x14ac:dyDescent="0.25">
      <c r="A8" s="1">
        <v>3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1" ht="39.950000000000003" customHeight="1" x14ac:dyDescent="0.25">
      <c r="A9" s="1">
        <v>4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1" ht="30" customHeight="1" x14ac:dyDescent="0.25">
      <c r="A10" s="55" t="s">
        <v>18</v>
      </c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3"/>
      <c r="O10" s="3"/>
      <c r="P10" s="3"/>
      <c r="Q10" s="3"/>
      <c r="R10" s="4"/>
      <c r="S10" s="4"/>
      <c r="T10" s="4"/>
      <c r="U10" s="4"/>
    </row>
    <row r="11" spans="1:21" ht="30" customHeight="1" x14ac:dyDescent="0.25">
      <c r="A11" s="54" t="s">
        <v>19</v>
      </c>
      <c r="B11" s="54"/>
      <c r="C11" s="54"/>
      <c r="D11" s="54"/>
      <c r="E11" s="10">
        <v>1</v>
      </c>
      <c r="F11" s="10">
        <v>4</v>
      </c>
      <c r="G11" s="10"/>
      <c r="H11" s="10"/>
      <c r="I11" s="10"/>
      <c r="J11" s="10">
        <v>3</v>
      </c>
      <c r="K11" s="10">
        <v>2</v>
      </c>
      <c r="L11" s="10" t="s">
        <v>20</v>
      </c>
      <c r="M11" s="10" t="s">
        <v>21</v>
      </c>
      <c r="N11" s="10" t="s">
        <v>22</v>
      </c>
      <c r="O11" s="10" t="s">
        <v>23</v>
      </c>
      <c r="P11" s="10" t="s">
        <v>22</v>
      </c>
      <c r="Q11" s="10" t="s">
        <v>23</v>
      </c>
      <c r="R11" s="53"/>
      <c r="S11" s="53"/>
      <c r="T11" s="53"/>
      <c r="U11" s="53"/>
    </row>
    <row r="12" spans="1:21" ht="39.950000000000003" customHeight="1" x14ac:dyDescent="0.25">
      <c r="A12" s="1">
        <v>5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ht="39.950000000000003" customHeight="1" x14ac:dyDescent="0.25">
      <c r="A13" s="1">
        <v>6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ht="39.950000000000003" customHeight="1" x14ac:dyDescent="0.25">
      <c r="A14" s="1">
        <v>7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39.950000000000003" customHeight="1" x14ac:dyDescent="0.25">
      <c r="A15" s="1">
        <v>8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ht="30" customHeight="1" x14ac:dyDescent="0.25">
      <c r="A16" s="55" t="s">
        <v>18</v>
      </c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3"/>
      <c r="O16" s="3"/>
      <c r="P16" s="3"/>
      <c r="Q16" s="3"/>
      <c r="R16" s="4"/>
      <c r="S16" s="4"/>
      <c r="T16" s="4"/>
      <c r="U16" s="4"/>
    </row>
    <row r="17" spans="1:21" ht="30" customHeight="1" x14ac:dyDescent="0.25">
      <c r="A17" s="54" t="s">
        <v>24</v>
      </c>
      <c r="B17" s="54"/>
      <c r="C17" s="54"/>
      <c r="D17" s="54"/>
      <c r="E17" s="10">
        <v>1</v>
      </c>
      <c r="F17" s="10">
        <v>3</v>
      </c>
      <c r="G17" s="57"/>
      <c r="H17" s="57"/>
      <c r="I17" s="57"/>
      <c r="J17" s="10">
        <v>4</v>
      </c>
      <c r="K17" s="10">
        <v>2</v>
      </c>
      <c r="L17" s="10" t="s">
        <v>20</v>
      </c>
      <c r="M17" s="10" t="s">
        <v>21</v>
      </c>
      <c r="N17" s="10" t="s">
        <v>22</v>
      </c>
      <c r="O17" s="10" t="s">
        <v>23</v>
      </c>
      <c r="P17" s="11" t="s">
        <v>22</v>
      </c>
      <c r="Q17" s="10" t="s">
        <v>23</v>
      </c>
      <c r="R17" s="53"/>
      <c r="S17" s="53"/>
      <c r="T17" s="53"/>
      <c r="U17" s="53"/>
    </row>
    <row r="18" spans="1:21" ht="39.950000000000003" customHeight="1" x14ac:dyDescent="0.25">
      <c r="A18" s="1">
        <v>9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ht="39.950000000000003" customHeight="1" x14ac:dyDescent="0.25">
      <c r="A19" s="1">
        <v>10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ht="39.950000000000003" customHeight="1" x14ac:dyDescent="0.25">
      <c r="A20" s="1">
        <v>11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ht="39.950000000000003" customHeight="1" x14ac:dyDescent="0.25">
      <c r="A21" s="1">
        <v>12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ht="30" customHeight="1" x14ac:dyDescent="0.25">
      <c r="A22" s="55" t="s">
        <v>18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3"/>
      <c r="O22" s="3"/>
      <c r="P22" s="3"/>
      <c r="Q22" s="3"/>
      <c r="R22" s="4"/>
      <c r="S22" s="4"/>
      <c r="T22" s="4"/>
      <c r="U22" s="4"/>
    </row>
    <row r="23" spans="1:21" ht="30" customHeight="1" x14ac:dyDescent="0.25">
      <c r="A23" s="54" t="s">
        <v>25</v>
      </c>
      <c r="B23" s="54"/>
      <c r="C23" s="54"/>
      <c r="D23" s="54"/>
      <c r="E23" s="10">
        <v>1</v>
      </c>
      <c r="F23" s="10">
        <v>3</v>
      </c>
      <c r="G23" s="57"/>
      <c r="H23" s="57"/>
      <c r="I23" s="57"/>
      <c r="J23" s="10">
        <v>2</v>
      </c>
      <c r="K23" s="10">
        <v>4</v>
      </c>
      <c r="L23" s="10" t="s">
        <v>28</v>
      </c>
      <c r="M23" s="10" t="s">
        <v>29</v>
      </c>
      <c r="N23" s="10" t="s">
        <v>30</v>
      </c>
      <c r="O23" s="10" t="s">
        <v>31</v>
      </c>
      <c r="P23" s="11" t="s">
        <v>30</v>
      </c>
      <c r="Q23" s="10" t="s">
        <v>31</v>
      </c>
      <c r="R23" s="53"/>
      <c r="S23" s="53"/>
      <c r="T23" s="53"/>
      <c r="U23" s="53"/>
    </row>
    <row r="24" spans="1:21" ht="39.950000000000003" customHeight="1" x14ac:dyDescent="0.25">
      <c r="A24" s="1">
        <v>13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 ht="39.950000000000003" customHeight="1" x14ac:dyDescent="0.25">
      <c r="A25" s="1">
        <v>14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 ht="39.950000000000003" customHeight="1" x14ac:dyDescent="0.25">
      <c r="A26" s="1">
        <v>15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 ht="39.950000000000003" customHeight="1" x14ac:dyDescent="0.25">
      <c r="A27" s="1">
        <v>16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 ht="30" customHeight="1" x14ac:dyDescent="0.25">
      <c r="A28" s="55" t="s">
        <v>18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3"/>
      <c r="O28" s="3"/>
      <c r="P28" s="3"/>
      <c r="Q28" s="3"/>
      <c r="R28" s="4"/>
      <c r="S28" s="4"/>
      <c r="T28" s="4"/>
      <c r="U28" s="4"/>
    </row>
    <row r="29" spans="1:21" ht="30" customHeight="1" x14ac:dyDescent="0.25">
      <c r="A29" s="54" t="s">
        <v>26</v>
      </c>
      <c r="B29" s="54"/>
      <c r="C29" s="54"/>
      <c r="D29" s="54"/>
      <c r="E29" s="10">
        <v>1</v>
      </c>
      <c r="F29" s="10">
        <v>2</v>
      </c>
      <c r="G29" s="10"/>
      <c r="H29" s="10"/>
      <c r="I29" s="10"/>
      <c r="J29" s="10">
        <v>3</v>
      </c>
      <c r="K29" s="10">
        <v>4</v>
      </c>
      <c r="L29" s="10" t="s">
        <v>28</v>
      </c>
      <c r="M29" s="10" t="s">
        <v>29</v>
      </c>
      <c r="N29" s="10" t="s">
        <v>30</v>
      </c>
      <c r="O29" s="10" t="s">
        <v>31</v>
      </c>
      <c r="P29" s="10" t="s">
        <v>30</v>
      </c>
      <c r="Q29" s="10" t="s">
        <v>31</v>
      </c>
      <c r="R29" s="53"/>
      <c r="S29" s="53"/>
      <c r="T29" s="53"/>
      <c r="U29" s="53"/>
    </row>
    <row r="30" spans="1:21" ht="39.950000000000003" customHeight="1" x14ac:dyDescent="0.25">
      <c r="A30" s="1">
        <v>17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ht="39.950000000000003" customHeight="1" x14ac:dyDescent="0.25">
      <c r="A31" s="1">
        <v>18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 ht="39.950000000000003" customHeight="1" x14ac:dyDescent="0.25">
      <c r="A32" s="1">
        <v>19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39.950000000000003" customHeight="1" x14ac:dyDescent="0.25">
      <c r="A33" s="1">
        <v>20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30" customHeight="1" x14ac:dyDescent="0.25">
      <c r="A34" s="55" t="s">
        <v>18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3"/>
      <c r="O34" s="3"/>
      <c r="P34" s="3"/>
      <c r="Q34" s="3"/>
      <c r="R34" s="4"/>
      <c r="S34" s="4"/>
      <c r="T34" s="4"/>
      <c r="U34" s="4"/>
    </row>
    <row r="35" spans="1:21" ht="30" customHeight="1" x14ac:dyDescent="0.25">
      <c r="A35" s="54" t="s">
        <v>27</v>
      </c>
      <c r="B35" s="54"/>
      <c r="C35" s="54"/>
      <c r="D35" s="54"/>
      <c r="E35" s="10">
        <v>1</v>
      </c>
      <c r="F35" s="10">
        <v>2</v>
      </c>
      <c r="G35" s="57"/>
      <c r="H35" s="57"/>
      <c r="I35" s="57"/>
      <c r="J35" s="10">
        <v>4</v>
      </c>
      <c r="K35" s="10">
        <v>3</v>
      </c>
      <c r="L35" s="10" t="s">
        <v>7</v>
      </c>
      <c r="M35" s="10" t="s">
        <v>8</v>
      </c>
      <c r="N35" s="10" t="s">
        <v>11</v>
      </c>
      <c r="O35" s="10" t="s">
        <v>12</v>
      </c>
      <c r="P35" s="11" t="s">
        <v>11</v>
      </c>
      <c r="Q35" s="10" t="s">
        <v>12</v>
      </c>
      <c r="R35" s="57"/>
      <c r="S35" s="57"/>
      <c r="T35" s="57"/>
      <c r="U35" s="57"/>
    </row>
    <row r="36" spans="1:21" ht="39.950000000000003" customHeight="1" x14ac:dyDescent="0.25">
      <c r="A36" s="1">
        <v>21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39.950000000000003" customHeight="1" x14ac:dyDescent="0.25">
      <c r="A37" s="1">
        <v>22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39.950000000000003" customHeight="1" x14ac:dyDescent="0.25">
      <c r="A38" s="1">
        <v>23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39.950000000000003" customHeight="1" x14ac:dyDescent="0.25">
      <c r="A39" s="1">
        <v>24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30" customHeight="1" x14ac:dyDescent="0.25">
      <c r="A40" s="55" t="s">
        <v>18</v>
      </c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1"/>
      <c r="O40" s="1"/>
      <c r="P40" s="1"/>
      <c r="Q40" s="1"/>
      <c r="R40" s="12"/>
      <c r="S40" s="12"/>
      <c r="T40" s="12"/>
      <c r="U40" s="12"/>
    </row>
    <row r="41" spans="1:21" ht="30" customHeight="1" x14ac:dyDescent="0.25">
      <c r="A41" s="68" t="s">
        <v>40</v>
      </c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71" t="s">
        <v>38</v>
      </c>
      <c r="M41" s="72"/>
      <c r="N41" s="72"/>
      <c r="O41" s="72"/>
      <c r="P41" s="72"/>
      <c r="Q41" s="73"/>
      <c r="R41" s="13"/>
      <c r="S41" s="13"/>
      <c r="T41" s="13"/>
      <c r="U41" s="13"/>
    </row>
    <row r="42" spans="1:21" ht="39.950000000000003" customHeight="1" x14ac:dyDescent="0.25">
      <c r="A42" s="12">
        <v>1</v>
      </c>
      <c r="B42" s="67"/>
      <c r="C42" s="67"/>
      <c r="D42" s="67"/>
      <c r="E42" s="67"/>
      <c r="F42" s="12">
        <v>3</v>
      </c>
      <c r="G42" s="67"/>
      <c r="H42" s="67"/>
      <c r="I42" s="67"/>
      <c r="J42" s="67"/>
      <c r="K42" s="67"/>
      <c r="L42" s="74"/>
      <c r="M42" s="75"/>
      <c r="N42" s="75"/>
      <c r="O42" s="75"/>
      <c r="P42" s="75"/>
      <c r="Q42" s="76"/>
      <c r="R42" s="14"/>
      <c r="S42" s="14"/>
      <c r="T42" s="14"/>
      <c r="U42" s="14"/>
    </row>
    <row r="43" spans="1:21" ht="39.950000000000003" customHeight="1" x14ac:dyDescent="0.25">
      <c r="A43" s="12">
        <v>2</v>
      </c>
      <c r="B43" s="67"/>
      <c r="C43" s="67"/>
      <c r="D43" s="67"/>
      <c r="E43" s="67"/>
      <c r="F43" s="12">
        <v>4</v>
      </c>
      <c r="G43" s="67"/>
      <c r="H43" s="67"/>
      <c r="I43" s="67"/>
      <c r="J43" s="67"/>
      <c r="K43" s="67"/>
      <c r="L43" s="77" t="s">
        <v>39</v>
      </c>
      <c r="M43" s="77"/>
      <c r="N43" s="77"/>
      <c r="O43" s="77"/>
      <c r="P43" s="77"/>
      <c r="Q43" s="77"/>
      <c r="R43" s="15"/>
      <c r="S43" s="15"/>
      <c r="T43" s="15"/>
      <c r="U43" s="15"/>
    </row>
  </sheetData>
  <mergeCells count="48">
    <mergeCell ref="B43:E43"/>
    <mergeCell ref="G43:K43"/>
    <mergeCell ref="L43:Q43"/>
    <mergeCell ref="A28:M28"/>
    <mergeCell ref="A29:D29"/>
    <mergeCell ref="A40:M40"/>
    <mergeCell ref="A41:K41"/>
    <mergeCell ref="L41:Q42"/>
    <mergeCell ref="B42:E42"/>
    <mergeCell ref="G42:K42"/>
    <mergeCell ref="R29:U29"/>
    <mergeCell ref="A34:M34"/>
    <mergeCell ref="A35:D35"/>
    <mergeCell ref="G35:I35"/>
    <mergeCell ref="R35:U35"/>
    <mergeCell ref="R23:U23"/>
    <mergeCell ref="A5:D5"/>
    <mergeCell ref="G5:I5"/>
    <mergeCell ref="R5:U5"/>
    <mergeCell ref="A10:M10"/>
    <mergeCell ref="A11:D11"/>
    <mergeCell ref="R11:U11"/>
    <mergeCell ref="A16:M16"/>
    <mergeCell ref="A17:D17"/>
    <mergeCell ref="G17:I17"/>
    <mergeCell ref="R17:U17"/>
    <mergeCell ref="A22:M22"/>
    <mergeCell ref="H3:H4"/>
    <mergeCell ref="I3:I4"/>
    <mergeCell ref="J3:K3"/>
    <mergeCell ref="A23:D23"/>
    <mergeCell ref="G23:I23"/>
    <mergeCell ref="A1:B1"/>
    <mergeCell ref="C1:O1"/>
    <mergeCell ref="P1:Q1"/>
    <mergeCell ref="R1:U1"/>
    <mergeCell ref="A2:A4"/>
    <mergeCell ref="B2:F2"/>
    <mergeCell ref="G2:K2"/>
    <mergeCell ref="L2:M4"/>
    <mergeCell ref="N2:O4"/>
    <mergeCell ref="P2:Q4"/>
    <mergeCell ref="R2:U3"/>
    <mergeCell ref="B3:B4"/>
    <mergeCell ref="C3:C4"/>
    <mergeCell ref="D3:D4"/>
    <mergeCell ref="E3:F3"/>
    <mergeCell ref="G3:G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5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Vyhodnocení</vt:lpstr>
      <vt:lpstr>Tabulka</vt:lpstr>
      <vt:lpstr>Převody</vt:lpstr>
      <vt:lpstr>Tiskopis</vt:lpstr>
    </vt:vector>
  </TitlesOfParts>
  <Company>ATC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2019-12-17T19:50:54Z</cp:lastPrinted>
  <dcterms:created xsi:type="dcterms:W3CDTF">2016-04-28T06:15:46Z</dcterms:created>
  <dcterms:modified xsi:type="dcterms:W3CDTF">2019-12-17T20:00:22Z</dcterms:modified>
</cp:coreProperties>
</file>